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yhine-my.sharepoint.com/personal/vaido_mikheim_startupestonia_ee/Documents/Documents/Vajalikud Dokumendid/Yldine/SUE/Juhtimisdokumendid/"/>
    </mc:Choice>
  </mc:AlternateContent>
  <xr:revisionPtr revIDLastSave="0" documentId="8_{5AA18846-29B4-4823-AC13-338904E5FB0C}" xr6:coauthVersionLast="47" xr6:coauthVersionMax="47" xr10:uidLastSave="{00000000-0000-0000-0000-000000000000}"/>
  <bookViews>
    <workbookView xWindow="-98" yWindow="-98" windowWidth="25996" windowHeight="10276" firstSheet="2" activeTab="3" xr2:uid="{4E142EE8-16C0-4C28-B066-930256E70DCF}"/>
  </bookViews>
  <sheets>
    <sheet name="Koondkava" sheetId="7" r:id="rId1"/>
    <sheet name="Startup Estonia 2023" sheetId="13" r:id="rId2"/>
    <sheet name="Startup Estonia 2024" sheetId="14" r:id="rId3"/>
    <sheet name="Startup Estonia 2025" sheetId="11"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7" l="1"/>
  <c r="C28" i="14"/>
  <c r="B26" i="14"/>
  <c r="F24" i="14"/>
  <c r="C24" i="14"/>
  <c r="C26" i="14" s="1"/>
  <c r="C21" i="14"/>
  <c r="C19" i="14"/>
  <c r="C16" i="14"/>
  <c r="C29" i="14" s="1"/>
  <c r="C13" i="14"/>
  <c r="C3" i="14"/>
  <c r="C27" i="14" s="1"/>
  <c r="D27" i="14" l="1"/>
  <c r="E27" i="14" s="1"/>
  <c r="D28" i="14"/>
  <c r="E28" i="14" s="1"/>
  <c r="D29" i="14"/>
  <c r="E29" i="14" s="1"/>
  <c r="J4" i="7" l="1"/>
  <c r="I3" i="7"/>
  <c r="B3" i="7"/>
  <c r="B13" i="13"/>
  <c r="F11" i="13"/>
  <c r="C8" i="13"/>
  <c r="C6" i="13" s="1"/>
  <c r="C11" i="13" s="1"/>
  <c r="C15" i="13"/>
  <c r="C3" i="13"/>
  <c r="C14" i="13" s="1"/>
  <c r="C13" i="13" l="1"/>
  <c r="D14" i="13"/>
  <c r="E14" i="13" s="1"/>
  <c r="D15" i="13"/>
  <c r="E15" i="13" s="1"/>
  <c r="C16" i="13"/>
  <c r="D16" i="13" s="1"/>
  <c r="E16" i="13" s="1"/>
  <c r="C16" i="11" l="1"/>
  <c r="C29" i="11" s="1"/>
  <c r="C13" i="11"/>
  <c r="C3" i="11"/>
  <c r="C27" i="11" s="1"/>
  <c r="C21" i="11"/>
  <c r="C19" i="11" s="1"/>
  <c r="F24" i="11"/>
  <c r="C28" i="11" l="1"/>
  <c r="E6" i="7" l="1"/>
  <c r="F6" i="7"/>
  <c r="G6" i="7"/>
  <c r="I6" i="7"/>
  <c r="J5" i="7"/>
  <c r="B6" i="7" l="1"/>
  <c r="H6" i="7" l="1"/>
  <c r="C24" i="11"/>
  <c r="D3" i="7" s="1"/>
  <c r="D6" i="7" s="1"/>
  <c r="C26" i="11" l="1"/>
  <c r="J3" i="7" l="1"/>
  <c r="J6" i="7" s="1"/>
  <c r="C6" i="7"/>
  <c r="D27" i="11"/>
  <c r="D29" i="11"/>
  <c r="D28" i="11"/>
</calcChain>
</file>

<file path=xl/sharedStrings.xml><?xml version="1.0" encoding="utf-8"?>
<sst xmlns="http://schemas.openxmlformats.org/spreadsheetml/2006/main" count="397" uniqueCount="128">
  <si>
    <t>Koondkokkuvõte - summad aastate lõikes</t>
  </si>
  <si>
    <t>Kokku</t>
  </si>
  <si>
    <t>Jääk</t>
  </si>
  <si>
    <t>Startup Estonia</t>
  </si>
  <si>
    <t>Tegevus</t>
  </si>
  <si>
    <t>Alategevused (lisada kõik alategevused)</t>
  </si>
  <si>
    <t>Eelarve</t>
  </si>
  <si>
    <t>Tegevus on uus, jätkuv, lõppev</t>
  </si>
  <si>
    <t>Sihtgrupp</t>
  </si>
  <si>
    <t>Kasusaajate arv</t>
  </si>
  <si>
    <t>Oodatav tulemus, sh kolmikpööre</t>
  </si>
  <si>
    <t>TAIE seos</t>
  </si>
  <si>
    <t>Seos näitajaga: Tööjõu tootlikkus osakaaluna EL keskmisest</t>
  </si>
  <si>
    <t xml:space="preserve">Seos näitajaga: TA kulud erasektoris </t>
  </si>
  <si>
    <t>Seos horisontaalsete põhimõtetega: Väljaspool Harjumaad loodud SKP elaniku kohta EL 27 keskmisest</t>
  </si>
  <si>
    <t>Seos horisontaalsete põhimõtetega: Kasvuhoonegaaside netoheide CO2 ekvivalenttonnides</t>
  </si>
  <si>
    <t>Seos horisontaalsete põhimõtetega: Soolise võrdõiguslikkuse indeks</t>
  </si>
  <si>
    <t>Seos horisontaalsete põhimõtetega: Hoolivuse ja koostöömeelsuse mõõdik</t>
  </si>
  <si>
    <t>Seos horisontaalsete põhimõtetega: Ligipääsetavuse näitaja</t>
  </si>
  <si>
    <t>Märkused ja täiendused</t>
  </si>
  <si>
    <t>Vastutaja</t>
  </si>
  <si>
    <t>1. iduettevõtlusest huvitatud inimesed ja teadustiimid;
2. iduettevõtted ja potentsiaalsed iduettevõtjad;
3. kasvuettevõtted; 
4. iduettevõtluse ökosüsteemi osalised, kes pakuvad (potentsiaalsetele) iduettevõtetele teenuseid.</t>
  </si>
  <si>
    <r>
      <t xml:space="preserve">1. iduettevõtluse </t>
    </r>
    <r>
      <rPr>
        <b/>
        <i/>
        <sz val="11"/>
        <color theme="1"/>
        <rFont val="Calibri"/>
        <family val="2"/>
        <scheme val="minor"/>
      </rPr>
      <t>teadlikkuse</t>
    </r>
    <r>
      <rPr>
        <i/>
        <sz val="11"/>
        <color theme="1"/>
        <rFont val="Calibri"/>
        <family val="2"/>
        <charset val="186"/>
        <scheme val="minor"/>
      </rPr>
      <t xml:space="preserve"> tõstmine;                             2. </t>
    </r>
    <r>
      <rPr>
        <b/>
        <i/>
        <sz val="11"/>
        <color theme="1"/>
        <rFont val="Calibri"/>
        <family val="2"/>
        <scheme val="minor"/>
      </rPr>
      <t>iduettevõtete arvu</t>
    </r>
    <r>
      <rPr>
        <i/>
        <sz val="11"/>
        <color theme="1"/>
        <rFont val="Calibri"/>
        <family val="2"/>
        <charset val="186"/>
        <scheme val="minor"/>
      </rPr>
      <t xml:space="preserve"> suurendamine;                                 3. </t>
    </r>
    <r>
      <rPr>
        <b/>
        <i/>
        <sz val="11"/>
        <color theme="1"/>
        <rFont val="Calibri"/>
        <family val="2"/>
        <scheme val="minor"/>
      </rPr>
      <t>iduettevõtete arvu suurendamine väljaspool Tallinna/Tartut</t>
    </r>
    <r>
      <rPr>
        <i/>
        <sz val="11"/>
        <color theme="1"/>
        <rFont val="Calibri"/>
        <family val="2"/>
        <charset val="186"/>
        <scheme val="minor"/>
      </rPr>
      <t xml:space="preserve">;                                                                   4. </t>
    </r>
    <r>
      <rPr>
        <b/>
        <i/>
        <sz val="11"/>
        <color theme="1"/>
        <rFont val="Calibri"/>
        <family val="2"/>
        <scheme val="minor"/>
      </rPr>
      <t>süvatehnoloogia iduettevõtete arvu</t>
    </r>
    <r>
      <rPr>
        <i/>
        <sz val="11"/>
        <color theme="1"/>
        <rFont val="Calibri"/>
        <family val="2"/>
        <charset val="186"/>
        <scheme val="minor"/>
      </rPr>
      <t xml:space="preserve"> suurendamine;     5. </t>
    </r>
    <r>
      <rPr>
        <b/>
        <i/>
        <sz val="11"/>
        <color theme="1"/>
        <rFont val="Calibri"/>
        <family val="2"/>
        <scheme val="minor"/>
      </rPr>
      <t>mitmekesise ja jätkusuutliku iduettevõtluse ökosüsteemi</t>
    </r>
    <r>
      <rPr>
        <i/>
        <sz val="11"/>
        <color theme="1"/>
        <rFont val="Calibri"/>
        <family val="2"/>
        <charset val="186"/>
        <scheme val="minor"/>
      </rPr>
      <t xml:space="preserve"> hoidmine ja arendamine.                                * Iduettevõtlus panustab tervikuna kolmikpöördesse (edukad ärimudelid on jätkusuutlikud, digitaliseeritud ja uudsed)
</t>
    </r>
  </si>
  <si>
    <r>
      <t xml:space="preserve">TAIE alaeesmärgid:                   1. </t>
    </r>
    <r>
      <rPr>
        <b/>
        <i/>
        <sz val="11"/>
        <color rgb="FF000000"/>
        <rFont val="Calibri"/>
        <family val="2"/>
      </rPr>
      <t>Ettevõtluskeskkond</t>
    </r>
    <r>
      <rPr>
        <i/>
        <sz val="11"/>
        <color rgb="FF000000"/>
        <rFont val="Calibri"/>
        <family val="2"/>
        <charset val="186"/>
      </rPr>
      <t xml:space="preserve"> - rahvusvaheline konkurentsivõime; kõrge lisandväärtus ja ekspordivõime                          2. </t>
    </r>
    <r>
      <rPr>
        <b/>
        <i/>
        <sz val="11"/>
        <color rgb="FF000000"/>
        <rFont val="Calibri"/>
        <family val="2"/>
      </rPr>
      <t>Teadmussiire</t>
    </r>
    <r>
      <rPr>
        <i/>
        <sz val="11"/>
        <color rgb="FF000000"/>
        <rFont val="Calibri"/>
        <family val="2"/>
        <charset val="186"/>
      </rPr>
      <t xml:space="preserve"> - tegevused fookusvaldkondades; teadmussiirde toetamine; TAIE ökosüsteemi koostöö</t>
    </r>
  </si>
  <si>
    <t>Iduettevõtluse ökosüsteemi arendamise alategevused, sh tugiteenused</t>
  </si>
  <si>
    <t>Alategevuste eelarve kokku:</t>
  </si>
  <si>
    <t>Startup ökosüsteem: muu mujal liigitamata tegevus, nt lobby, koostöötamiskohtades käimine</t>
  </si>
  <si>
    <t>jätkuv</t>
  </si>
  <si>
    <t>1,2,3,4</t>
  </si>
  <si>
    <t>tugiteenus</t>
  </si>
  <si>
    <t xml:space="preserve">Teeme koostööd ökosüsteemi osalistega regulatiivsete kitsaskohtade tuvastamiseks ning nende lahendamiseks. Vähemalt korra aastas korraldame ümarlaua peaministriga, et saada toetust teadmusmahuka iduettevõtluse olulisusele. Rendime lauda Lift99s, et viibida ettevõtetele lähemal. Arendame SUE töötajaid, et pakkuda ökosüsteemile parimat kompetentsi. </t>
  </si>
  <si>
    <t>Tugiteenus sellise keskkonna loomiseks, mis võimaldab mitmekordse EL keskmise tööjõu tootlikkusega ärimudelite loomist ja arendamist.</t>
  </si>
  <si>
    <t>Tugiteenus sellise keskkonna loomiseks, mis toetab TA-mahukate iduettevõtete loomist ja arendamist.</t>
  </si>
  <si>
    <t>Tugiteenus sellise keskkonna loomiseks, mis toetab kõrget väljaspool Harjumaad loodavat SKPd elaniku kohta.</t>
  </si>
  <si>
    <t>Iduettevõtluse, eriti deeptech ökosüsteemi laiem eesmärk on lahendada olulisi globaalseid probleeme, sh vähendada CO2 jalajälge. SUE tegevused on suunatud inimeste, teadmiste ja kogemuste kokkuviimisele, et tekiks rohkem edukaid lahendusi kliimakriisi leevendamiseks. SUE hangetes on pakkujale sätestatud kestlikkuse nõuded. Üritusi viime läbi maksimaalselt väikse CO2 jalajäljega. Lennukiga reisime vaid äärmisel vajadusel, personal kasutab tööl käimiseks suures osas ühistransporti.</t>
  </si>
  <si>
    <t>Mitmekesisus on iduettevõtluses oluline ja äriliselt kasulik mõõde. SUE omategevused ja hanked, sh kommunikatsioonitegevused ja PR, toetavad alati kas kaudselt või otseselt naiste osalemist iduettevõtluses töötaja, asutaja, investori, mentori vms-na. Turundustegevustes on suur rõhk naiste iduettevõtlusteadlikkuse suurendamisel ja julgustamisel.</t>
  </si>
  <si>
    <t>Teenuste hankimisel ja programmide/ürituste läbiviimisel eelistatakse koostööd edendavaid tegevusi. Teavitustegevustes arvestatakse eri sihtrühmade eelistatumate ja enimkasutatavate infokanalitega.</t>
  </si>
  <si>
    <t>SUE koduleht vastab WCAG 2.0 AA juurdepääsetavuse suunistele</t>
  </si>
  <si>
    <t>Eve Peeterson</t>
  </si>
  <si>
    <t>Personalikulu, lähetused ja kaudsed kulud</t>
  </si>
  <si>
    <t>Alategevuse eelarve kokku:</t>
  </si>
  <si>
    <t>Otsene personalikulu</t>
  </si>
  <si>
    <t>Meeskonnas jätkuvalt 11 liiget, lisanduvad osalised tugiteenuste personalikulud (veebi tootejuht, hankespetsialist)</t>
  </si>
  <si>
    <t>Kaudsed kulud 15% personalikulust</t>
  </si>
  <si>
    <t>Rain Vipper</t>
  </si>
  <si>
    <t>SUE lähetused</t>
  </si>
  <si>
    <t>Kliendihalduse töötajate tööjõukulud - kõigis TAIE fookusvaldkonandes panustavad</t>
  </si>
  <si>
    <t>Eelarve kokku</t>
  </si>
  <si>
    <r>
      <t xml:space="preserve">1. iduettevõtluse </t>
    </r>
    <r>
      <rPr>
        <b/>
        <i/>
        <sz val="11"/>
        <color theme="1"/>
        <rFont val="Calibri"/>
        <family val="2"/>
        <scheme val="minor"/>
      </rPr>
      <t>teadlikkuse</t>
    </r>
    <r>
      <rPr>
        <i/>
        <sz val="11"/>
        <color theme="1"/>
        <rFont val="Calibri"/>
        <family val="2"/>
        <charset val="186"/>
        <scheme val="minor"/>
      </rPr>
      <t xml:space="preserve"> tõstmine;                                    2. </t>
    </r>
    <r>
      <rPr>
        <b/>
        <i/>
        <sz val="11"/>
        <color theme="1"/>
        <rFont val="Calibri"/>
        <family val="2"/>
        <scheme val="minor"/>
      </rPr>
      <t>iduettevõtete arvu</t>
    </r>
    <r>
      <rPr>
        <i/>
        <sz val="11"/>
        <color theme="1"/>
        <rFont val="Calibri"/>
        <family val="2"/>
        <charset val="186"/>
        <scheme val="minor"/>
      </rPr>
      <t xml:space="preserve"> suurendamine;                                        3. </t>
    </r>
    <r>
      <rPr>
        <b/>
        <i/>
        <sz val="11"/>
        <color theme="1"/>
        <rFont val="Calibri"/>
        <family val="2"/>
        <scheme val="minor"/>
      </rPr>
      <t>iduettevõtete arvu suurendamine väljaspool Tallinna/Tartut</t>
    </r>
    <r>
      <rPr>
        <i/>
        <sz val="11"/>
        <color theme="1"/>
        <rFont val="Calibri"/>
        <family val="2"/>
        <charset val="186"/>
        <scheme val="minor"/>
      </rPr>
      <t xml:space="preserve">;                                                                                      4. </t>
    </r>
    <r>
      <rPr>
        <b/>
        <i/>
        <sz val="11"/>
        <color theme="1"/>
        <rFont val="Calibri"/>
        <family val="2"/>
        <scheme val="minor"/>
      </rPr>
      <t>süvatehnoloogia iduettevõtete arvu</t>
    </r>
    <r>
      <rPr>
        <i/>
        <sz val="11"/>
        <color theme="1"/>
        <rFont val="Calibri"/>
        <family val="2"/>
        <charset val="186"/>
        <scheme val="minor"/>
      </rPr>
      <t xml:space="preserve"> suurendamine;   5. </t>
    </r>
    <r>
      <rPr>
        <b/>
        <i/>
        <sz val="11"/>
        <color theme="1"/>
        <rFont val="Calibri"/>
        <family val="2"/>
        <scheme val="minor"/>
      </rPr>
      <t>mitmekesise ja jätkusuutliku iduettevõtluse ökosüsteemi</t>
    </r>
    <r>
      <rPr>
        <i/>
        <sz val="11"/>
        <color theme="1"/>
        <rFont val="Calibri"/>
        <family val="2"/>
        <charset val="186"/>
        <scheme val="minor"/>
      </rPr>
      <t xml:space="preserve"> hoidmine ja arendamine.                                      * Iduettevõtlus panustab tervikuna kolmikpöördesse (edukad ärimudelid on jätkusuutlikud, digitaliseeritud ja uudsed)
</t>
    </r>
  </si>
  <si>
    <r>
      <t xml:space="preserve">TAIE alaeesmärgid:                         1. </t>
    </r>
    <r>
      <rPr>
        <b/>
        <i/>
        <sz val="11"/>
        <color rgb="FF000000"/>
        <rFont val="Calibri"/>
        <family val="2"/>
      </rPr>
      <t>Ettevõtluskeskkond</t>
    </r>
    <r>
      <rPr>
        <i/>
        <sz val="11"/>
        <color rgb="FF000000"/>
        <rFont val="Calibri"/>
        <family val="2"/>
        <charset val="186"/>
      </rPr>
      <t xml:space="preserve"> - rahvusvaheline konkurentsivõime; kõrge lisandväärtus ja ekspordivõime                                2. </t>
    </r>
    <r>
      <rPr>
        <b/>
        <i/>
        <sz val="11"/>
        <color rgb="FF000000"/>
        <rFont val="Calibri"/>
        <family val="2"/>
      </rPr>
      <t>Teadmussiire</t>
    </r>
    <r>
      <rPr>
        <i/>
        <sz val="11"/>
        <color rgb="FF000000"/>
        <rFont val="Calibri"/>
        <family val="2"/>
        <charset val="186"/>
      </rPr>
      <t xml:space="preserve"> - tegevused fookusvaldkondades; teadmussiirde toetamine; TAIE ökosüsteemi koostöö</t>
    </r>
  </si>
  <si>
    <t>Startup ökosüsteem: teenused</t>
  </si>
  <si>
    <t>Hangime potentsiaalsetele ja tegutsevatele iduettevõtjatele vajalikke ja ökosüsteemi üldist kvaliteeti tõstvaid teenuseid. Suuremahulised hanked hangime järgmiste kitsaskohtade lahendamiseks: startupide ja suuremate ettevõtete koostöö parandamine; tuleviku tegijate pealekasvatamine; kestlikkust ja mitmekesisust edendavate teenuste ja teadlikkuse arendamine. Lisaks hangime väiksemahulisi teenuseid, mis toetavad tugiorganisatsioonide võimekust ja kvaliteedi tõusu ja pakuvad ettevõtjatele puuduolevate teenuste turuletoomist.</t>
  </si>
  <si>
    <t>Tegevustes osalenud (potentsiaalsed) iduettevõtjad on teadlikumad ja oskuslikumad kõrge kasvupotentsiaaliga toodete ja teenuste loomises ning arendamises. Ärimudeli õnnestumise korral on selle ettevõtte tööjõu tootlikkus kordades üle EL keskmise.</t>
  </si>
  <si>
    <t>Tegevustes osalenud (potentsiaalsetel) iduettevõtjatel ja tugiorganisatsioonidel on paremad teadmised TA-võimalustest iduettevõtluses. Iduettevõtlust toetades toetame üht kõige TA-mahukamat sektorit Eestis.</t>
  </si>
  <si>
    <t>Kaudne seos: SUE teenused on ligipääsetavad kõigile soovijatele iduettevõtluse ökosüsteemis, sõltumata elu- ja töökohast.</t>
  </si>
  <si>
    <t>SUE koduleht vastab WCAG 2.0 AA juurdepääsetavuse suunistele. Korraldatavad üritused on ligipääsetavad ka veebis.</t>
  </si>
  <si>
    <t>Suuremahuliste hangete all mõtleme lepinguid 3x50 000 EUR (sh km) teemadel mitmekesisuse suurendamine, tuleviku tegijate pealekasvatamine ja startup-korporatiivettevõtete koostöö. Kuulutame välja veebruaris-märtsis 2024. Väikeinitsiatiivide all mõtleme fookusteemadega haakuvaid kuni 8000 EUR algatusi nt naisasutajate kohtumiste seeriad, mis aitavad toetada puuduolevate teenuste turuletoomist. Jooksev hankimine aasta jooksul.</t>
  </si>
  <si>
    <t>Sandra Saarniit</t>
  </si>
  <si>
    <t>Startup ökosüsteem: kogukond</t>
  </si>
  <si>
    <t xml:space="preserve">Korraldame regulaarseid tugiorganisatsioonide kohtumisi jooksva infovahetuse ja strateegiliste eesmärkide joondamise tagamiseks. Korraldame tugiorganisatsioonide õppereisi välisriiki, et saada uusi ideid ja teadmisi ning parandada pakutavate teenuste kvaliteeti. Kaaskorraldame olulisi suursündmusi nagu Latitude59, Startup Day, Impact Day, et tuua olulised teemad ökosüsteemile nähtavaks, tõsta Eesti iduettevõtluse ökosüsteemi kvaliteeti ning parendada koostööd ökosüsteemi osaliste vahel. </t>
  </si>
  <si>
    <t>Õppereisi sihtriik 2024 ei ole veel välja valitud, kuid keskendub deeptech ökosüsteemi õppekohtadele.</t>
  </si>
  <si>
    <t>Startup ökosüsteem: regioonid</t>
  </si>
  <si>
    <t>uus</t>
  </si>
  <si>
    <t xml:space="preserve">Toetame iduettevõtluse ökosüsteemi arengut väljaspool Tallinna ja Tartumaad. Tegevuskava on eraldi lahti kirjutatud. Peamised ülesanded on regionaalse ekspertgrupi kooshoidmine ja võimestamine, kogukonna ühisürituste korraldamine, õppereisi korraldamine, MAKide koostööformaadi käimalükkamine lokaalse iduettevõtlusteadlikkuse parandamiseks. Lisaks hangime 3 teenust läbi tugiorganisatsioonide (potentsiaalsete) iduettevõtjate toetamiseks, ettevõtlusoskuste parandamiseks ja teadlikkuse tõstmiseks. Toetatud saab vähemalt 3 regionaalset tugiorganisatsiooni. </t>
  </si>
  <si>
    <t>Otsene seos: regionaalsete tegevustega võimestatakse väljaspool Tallinna ja Tartumaad tegutsevaid tugiorganisatsioone, et viia iduettevõtluse teenused lähemale maakondadesse, soodustades nii maapiirkondades töökohtade loomist. Koostöös MAKidega luuakse kestlik toimemudel regionaalse iduettevõtlusvõimekuse tagamiseks.</t>
  </si>
  <si>
    <t>3x15 000 EUR regionaalse ökosüsteemi arenguprogrammi lepingut sõlmime kevadel-varasuvel. Menetlus muude arenguprogrammide hankest eraldi, sest lepingu maht väiksem</t>
  </si>
  <si>
    <t>Elina Dubova</t>
  </si>
  <si>
    <t>Startup ökosüsteem: turundus</t>
  </si>
  <si>
    <t xml:space="preserve">Idusektoris toimuva kohta pressiteadete ja muu kajastuse edastamine Eesti meedias. SUE kodulehe haldamine ja täiendamine parima info kättesaadavuse tagamiseks. Sotsiaalmeediakanalites (FB, LinkedIn) aktiivne sisuloome ja uudised. Fokusseeritumalt tutvustatakse Eesti startup ökosüsteemi startup viisa prioriteetsetes riikides läbi Eesti startup edulugude ning Eestis äritegemise ja töötamise võimaluste. Mainekujundamine, partnerlussuhete kaardistamine ning ühised turundustegevused, sh pressireisid teiste EIS ja majaväliste osapooltega. Vähemalt kord kuus teavitatakse turuosalisi startup maastikul toimuvast uudiskirjaga ning jooksvalt läbi Slacki suhtlusgrupi. </t>
  </si>
  <si>
    <t>Ettie Mikita</t>
  </si>
  <si>
    <t>Startup ökosüsteem: seire</t>
  </si>
  <si>
    <t>Ülevaade Eesti startup sektori ja tegevusvaldkondade arengutest on uuendatud vähemalt kord kvartalis. Põhjalikum analüütiline ülevaade Eesti startup sektorist ja tegevusvaldkondade arengutest on uuendatud vähemalt kord poolaastas. Analüüs koondab andmebaasipõhised andmed ning avalikest allikatest ja koostööpartneritelt kogutavad andmed tegevusvaldkonde kohta ja mõjust majandusele laiemalt. Lisaks startup-andmebaasi ja värske laiendatud ökosüsteemi platvormi (Dealroomile läksime üle 2023 kovembris) haldamine, sh sisuloome ja platvormitasud. Korraldatakse regulaarseid startup tugiorganisatsioonide kohtumisi info edastamiseks ja uuringuvajaduste kaardistamiseks. Hangime asjakohaseid uuringuid (2024.aastal plaanis SUE tegevuste mõju-uuring ning startup-viisa kasutajateekonna uuring) ning osaleme teistesse uuringutesse panustajatena.</t>
  </si>
  <si>
    <t>Moonika Mällo</t>
  </si>
  <si>
    <t>DeepTech ökosüsteem: teenused</t>
  </si>
  <si>
    <t xml:space="preserve">Hangime teadmussiiret ja teadmusmahuka ettevõtluse arengut toetavaid teenuseid deeptech ettevõtjatele ja teadustiimidele. Teenuste hankimise juures peame silmas, et paraneks ka ökosüsteemi osapoolte koostöövõimekus ja kvaliteet. Teeme koostööd investorkogukondade, T&amp;A-asutuste ja teiste tugiorganisatsioonidega ning EIS-siseste osakondadega, et tagada teenustega kaetus üle ettevõtja elukaare ja aidata teadmusmahukad ettevõtted ideest ekspordini. Korraldame sihistatud ärimissioone deeptech iduettevõtetele välisriikide konverentsidele ja messidele, et võimendada nende nähtavust investorite silmis ning tagada nende parem rahvusvaheline kontaktvõrgustik. </t>
  </si>
  <si>
    <t>1 2</t>
  </si>
  <si>
    <t>Sisaldub 1 ökosüsteemi hanke leping 50 000 EUR (sh km), mis menetletakse koos teiste ökosüsteemi arenguprogrammi osadega. Väljakuulutamine veebruar-märts. Lisaks Hello Tomorrow ärimissioon märtsis 50 000 EUR ja EIR 2.0 summas 20 000 EUR</t>
  </si>
  <si>
    <t>Vaido Mikheim/ Inga Kõue</t>
  </si>
  <si>
    <t>DeepTech ökosüsteem: kogukond</t>
  </si>
  <si>
    <t>Korraldame teadmusmahuka iduettevõtluse ökosüsteemi kogukonnakohtumisi, sh nii tugiorganisatsioonidele kui ettevõtjatele, et tagada parem info liikumine nii ettevõtjate teadmiste vahetamiseks omavahel kui nende teadlikkuse kasv erinevate teenuste pakkumisest turul. Kaardistame süvatehnoloogia iduettevõtete vajadusi, ootusi ja hetkeolukorda. Parandame koostööd Eestis tegutsevate organisatsioonide ja ettevõtete vahel läbi aktiivse suhtluse.</t>
  </si>
  <si>
    <t>Inimkapitali kättesaadavuse parandamise alategevused</t>
  </si>
  <si>
    <t>Inimkapital: välistalent</t>
  </si>
  <si>
    <t xml:space="preserve">Startup viisa programmi koostööpartnerite vahelise koostöö suurendamine, Eestisse ümberasunud spetsialistide ja/või startup ettevõtte asutajate klienditeekonna parem kaardistus ja ootuste manageerimine, Startup viisa programmi turundamine, väliskonverentsidel osalemine ja kontaktürituste korraldamine sihtriikides. Scale-up viisa teise tegevusaasta käivitamine. Viisade teenuse pidev edasiarendamine ja regulatiivsete kitsaskohtade lahendamine ministeeriumide ja ettevõtjate esindajatega. Eesmärgiks on tagada ökosüsteemi mitmekesisus, meelitada Eestisse uusi iduettevõtjaid ning tagada Eesti iduettevõtjatele parem talendi kättesaadavus. </t>
  </si>
  <si>
    <t>Eesti idusektorisse saabuva välisasutaja eesmärk on käivitada kõrge globaalse kasvupotentsiaaliga innovaatiline ärimudel - selle õnnestumise korral on ettevõtte tööjõu tootlikkus kordades üle EL keskmise. Eestis tegutsev startup või kasvuettevõte, mis värbab talenti, on samuti teel kõrge tootlikkusega ärimudeli suunas või juba ületab kordades EL keskmist.</t>
  </si>
  <si>
    <t>Põhiteenus sellise keskkonna loomiseks, mis toetab TA-mahukate iduettevõtete loomist,  arendamist ja  kiiret kasvu.</t>
  </si>
  <si>
    <t>Kaudne seos: ettevõtjaid ja töötajaid meelitatakse Eesti iduettevõtluse ökosüsteemi sõltumata maakonnast.</t>
  </si>
  <si>
    <t>Sisaldub 1 ökosüsteemi hanke leping 50 000 EUR (sh km), mis menetletakse koos teiste ökosüsteemi arenguprogrammi osadega. Väljakuulutamine veebruar-märts.</t>
  </si>
  <si>
    <t>Annika Järs</t>
  </si>
  <si>
    <t>Kapitali kättesaadavuse parandamise tegevused</t>
  </si>
  <si>
    <t>DeepTech ökosüsteem: teaduskiirendi</t>
  </si>
  <si>
    <t>2,3,4</t>
  </si>
  <si>
    <t>Hangime pikaajalise toimemudeli terviseteaduste valdkonna iduettevõtluse edendamiseks. See on edasiarendus eelmise perioodi SmartCapi hangitud terviseteaduste kiirendist ning peaks looma veelgi mitmekesisema ja jätkusuutlikuma terviseteaduste ökosüsteemi. Toimemudeli pikaajalisus võimaldab eelduste kohaselt turuosalistel paremini planeerida oma ressursse ja koostöövõimet. Toimemudelit toetavad turul juba olemasolevad teenused ja tegijad (RUP, Ärgas, Health Founders, Connected Health, valminud tervise-iduettevõtluse strateegia TÜ vedamisel jne)</t>
  </si>
  <si>
    <t>Lepingusse on plaan jõuda juuni lõpuks, tegevustega alustatakse juulis ning esimene aruandeperiood jääb 2024 lõppu või 2025 algusesse. Kulude tekkimise hetk raamatupidamises on hetkel veel lahtine, kuivõrd hankeprotsessi kulgemises võib tekkida üllatusi. Teaduskiirendi 2.0 SUE-poolseks elluviimiseks on plaanis värvata TVL-ga projektijuht. Eeldatav projekti lõpp ja kokkuvõtted jäävad 2027.aasta teise poolde. Esimesel tegutsemisaastal võiks eelduslikult teenust saada u 10 meeskonda, kuid teenused ei pruugi olla aasta lõpuks täielikult tarnitud. Kokku peaks 2027. aastaks "kiirendi" teenust saama vähemalt 30 ettevõtet. "Kiirendi" lepingu maht on 2,36mln EUR +km, lisandub SUE projektijuhtimise kulu.</t>
  </si>
  <si>
    <t>Inga Kõue</t>
  </si>
  <si>
    <t>Meeskonna suurus 10 inimest ning kahanemas 9 liikmele 2025 I kvartalis. Turundus ja kommunikatsioonitegevused liiguvad EISi turundusosakonda. Lisanduvad osalised tugiteenuste personalikulud (veebi tootejuht, viisaprogrammide haldustugi IHEst, turundus).</t>
  </si>
  <si>
    <t xml:space="preserve">Hangime pikaajalise toimemudeli terviseteaduste valdkonna iduettevõtluse edendamiseks. Tegu edasiarendusega eelmisel perioodil SmartCapi hangitud terviseteaduste kiirendile eesmärgiga luua mitmekesisem ja jätkusuutlikum terviseteaduste ettevõtluse ökosüsteem. Toimemudeli pikaajalisus (3a) võimaldab eelduste kohaselt turuosalistel paremini planeerida oma ressursse ja koostöövõimet. Toimemudelit toetavad turul juba olemasolevad teenused ja tegijad (RUP, Ärgas, Health Founders, Connected Health). </t>
  </si>
  <si>
    <t>Lepingusse on plaan jõuda 2025 I kvartalis, tegevustega alustatakse 2025 I poolaasta ning esimene aruandeperiood jääb 2025 lõppu või 2026 algusesse. Kulude tekkimise hetk raamatupidamises on hetkel veel lahtine, kuivõrd hankeprotsess on osutunud oodatust pikemaks. Eeldatav projekti lõpp ja kokkuvõtted jäävad 2028.aasta teise poolde. Esimesel tegutsemisaastal võiks eelduslikult teenust saada 8-10 meeskonda, kuid teenused ei pruugi olla aasta lõpuks täielikult tarnitud. Kokku peaks 2028. aastaks "kiirendi" teenust saama vähemalt 30 ettevõtet. "Kiirendi" lepingu maht on 2,36mln EUR +km, lisandub SUE projektijuhtimise kulu.</t>
  </si>
  <si>
    <t>Getter Orav</t>
  </si>
  <si>
    <t>Mirjam Kert</t>
  </si>
  <si>
    <t>Põhiteenus ettevõtluskeskkonna loomiseks, mis toetab TA-mahukate iduettevõtete loomist, arendamist ja kiiret kasvu.</t>
  </si>
  <si>
    <t>Kaudne seos: Eestisse ümberasuvad välisettevõtjad ei ole piiratud asukoha valikul ühegi maakonnaga. Välistöötajate värbamisteenust saavad kasutada kõik teenusele kvalifitseeruvad Eesti idu- ja kasvuettevõtted sõltumata asukohast.</t>
  </si>
  <si>
    <t>Iduettevõtluse, eriti deeptech ökosüsteemi laiem eesmärk on lahendada olulisi globaalseid probleeme, sh vähendada CO2 jalajälge. SUE tegevused on suunatud inimeste, teadmiste ja kogemuste kokkuviimisele, et tekiks rohkem edukaid lahendusi kliimakriisi leevendamiseks. SUE hangetes on pakkujale sätestatud kestlikkuse nõuded. Üritusi viime läbi maksimaalselt väikse CO2 jalajäljega. Personal kasutab tööl käimiseks suures osas ühistransporti.</t>
  </si>
  <si>
    <t>Mitmekesisus on iduettevõtluses oluline ja äriliselt kasulik mõõde. SUE omategevused ja hanked, sh kommunikatsioonitegevused ja PR, toetavad alati kas kaudselt või otseselt naiste osalemist iduettevõtluses töötaja, asutaja, investori, mentori vms-na. Turundustegevustes on suur rõhk naiste iduettevõtlusteadlikkuse suurendamisel ja julgustamisel. Välistalentide Eestisse toomine aitab kaasa kultuuri, sh äritkultuuri, mitmekesistumisele.</t>
  </si>
  <si>
    <t>Korraldame teadmusmahuka iduettevõtluse ökosüsteemi kogukonnakohtumisi, sh nii tugiorganisatsioonidele kui ettevõtjatele, tagamaks parem info liikumine T&amp;A asutuste, investorkogukonna ja ettevõtjate, sh potentsiaalsete iduettevõtjate, vahel. Kaardistame süvatehnoloogia iduettevõtete vajadusi, ootusi ja hetkeolukorda. Edendame koostööd Eestis tegutsevate organisatsioonide ja ettevõtete vahel.</t>
  </si>
  <si>
    <t>Tegevustes osalenud (potentsiaalsetel) iduettevõtjatel ja tugiorganisatsioonidel on paremad teadmised TA teenustest ning võimalustest iduettevõtluses. Süvatehnoloogia iduettevõtlust toetades toetame erasektori TA kulude kasvu Eestis.</t>
  </si>
  <si>
    <t>Tegevustes osalenud (potentsiaalsed) iduettevõtjad on teadlikumad ja oskuslikumad kõrge kasvupotentsiaaliga teadmuspõhiste toodete ja teenuste loomises ning arendamises. Ärimudeli õnnestumise korral on selle ettevõtte tööjõu tootlikkus kordades üle EL keskmise.</t>
  </si>
  <si>
    <t>Tegevustes osalenud (potentsiaalsetel) iduettevõtjatel ja tugiorganisatsioonidel on paremad teadmised TA-võimalustest iduettevõtluses. Süvatehnoloogia iduettevõtlust toetades toetame üht kõige TA-mahukamat sektorit Eestis.</t>
  </si>
  <si>
    <t>Sisaldub üht ökosüsteemi hankelepingut mahus 50 000 EUR (sh km), mida menetletakse koos teiste ökosüsteemi arenguprogrammi osadega. Hello Tomorrow ärimissioon ettevõtete ja tugiorganisatsioonidega märtsis 60 000 EUR ja ettevõtlusresidentuuri (EIR) laiendamine ülikoolideüleseks summas 60 000 EUR.</t>
  </si>
  <si>
    <t>Tugiteenus ettevõtluskeskkonna loomiseks, mis võimaldab mitmekordse EL keskmise tööjõu tootlikkusega ärimudelite loomist ja arendamist.</t>
  </si>
  <si>
    <t>Tugiteenus ettevõtluskeskkonna loomiseks, mis toetab TA-mahukate iduettevõtete loomist ja arendamist.</t>
  </si>
  <si>
    <t>Tugiteenus ettevõtluskeskkonna loomiseks, mis toetab kõrget väljaspool Harjumaad loodavat SKPd elaniku kohta.</t>
  </si>
  <si>
    <t>1,2,4</t>
  </si>
  <si>
    <t>Vaido Mikheim</t>
  </si>
  <si>
    <t>Õppereisi sihtriik 2025 ei ole veel välja valitud, kuid keskendub deeptech ökosüsteemi arenguvõimalustele.</t>
  </si>
  <si>
    <t>Ülevaade Eesti idusektori ja selle fookusvaldkondade arengutest on uuendatud vähemalt kord kvartalis. Põhjalikum analüütiline ülevaade Eesti idusektorist ja fookusvaldkondade arengutest on uuendatud vähemalt kord poolaastas. Analüüs koondab andmebaasipõhised andmed ning avalike ja riiklike allikate kogutavad andmed. 2025. aasta esimesel poolel on kavas koostada sektori arenguid kirjeldava andmetöölaua avalik lühiversioon.
Seire tegevused hõlmavad endas ka startup ökosüsteemi platvormi (Dealroomi) haldamist, sh sisuloomet ja platvormitasusid. Hangime asjakohaseid uuringuid (2025. aastal plaanis SUE tegevuste mõjuanalüüsi metoodika hankimine, startup viisa programmi mõjuanalüüsi läbiviimine ning startup-viisa kasutajateekonna uuring), osaleme teistesse uuringutesse panustajatena ja koostame kokkuvõtteid sektori arenguid kirjeldavatest rahvusvahelistest raportitest.</t>
  </si>
  <si>
    <t>Djan Matsova</t>
  </si>
  <si>
    <t xml:space="preserve">Korraldame regulaarseid tugiorganisatsioonide kohtumisi jooksva infovahetuse ja strateegiliste eesmärkide joondamise tagamiseks ning tõstmaks Eesti iduettevõtluse ökosüsteemi kvaliteeti ja parendamaks koostööd ökosüsteemi osaliste vahel. </t>
  </si>
  <si>
    <t>Toetame iduettevõtluse ökosüsteemi arengut väljaspool Tallinna ja Tartumaad. Tegevuskava on eraldi lahti kirjutatud. Peamised ülesanded on regionaalse ekspertgrupi kooshoidmine ja võimestamine, kogukonna ühisürituste korraldamine, õppereisi korraldamine, iduettevõtjatele suunatud ekspertnõustamisteenuse korraldamine koostöös MAKidega. Lisaks hangime 3 teenust läbi tugiorganisatsioonide (potentsiaalsete) iduettevõtjate toetamiseks, ettevõtlusoskuste parandamiseks ja teadlikkuse tõstmiseks.</t>
  </si>
  <si>
    <t>Kavas sõlmida kolm lepingut, vastavalt mahus 30k + 15k + 15k EUR regionaalse ökosüsteemi arenguprogrammide elluviimiseks 2025.a. kevadel-varasuvel. Menetlus muude arenguprogrammide hankest eraldi, sest lepingute maht väiksem.</t>
  </si>
  <si>
    <t>Selle eelarverea alt on kavas hankida Startup Estonia tegevuste, sh toetatud programmide, mõjuanalüüs; Startup viisa teenuse mõjuanalüüs ja elukaare uuring. Siin eelarvereal kajastub ka Dealroom iduettevõtluse andmeplatvormi kulu ja Statistikaametilt tellitavad andmed IO-seire ning iduettevõtete T&amp;A kulude osas.</t>
  </si>
  <si>
    <t>Käesoleva eelarverea vahenditest kaardistame ökosüsteemi vajadusi, sh regulatiivsete kitsaskohtade lahendamiseks. Eraldi fookusena on kavas 2025.a. läbi viia kaitsetööstuse iduettevõtete vajaduste kaardistus selgitamaks välja ootusi ja sektori eripärasid. Laiendame tegevusi Euroopa Liidu suunal, mis puudutavad idu- ja kasvuettevõtlusega seonduvat, sh regulatsioonide seire, võrgustikes osalemine jms.</t>
  </si>
  <si>
    <t xml:space="preserve">Teeme koostööd ökosüsteemi osalistega regulatiivsete kitsaskohtade tuvastamiseks ning nende lahendamiseks. 2025.a. eraldi fookuses kaitsetööstuse iduettevõtete vajaduste kaardistamine. Täiendav fookus ELi idu- ja kasvuettevõtlusele suunatud initsiatiividel ja võrgustikel. Vähemalt korra aastas korraldame ümarlaua peaministriga, et saada toetust teadmusmahuka iduettevõtluse olulisusele. Rendime lauda Lift99s, et viibida ettevõtetele lähemal. Arendame SUE töötajaid, et pakkuda ökosüsteemile parimat kompetentsi. </t>
  </si>
  <si>
    <t xml:space="preserve">Startup ja Scaleup viisa programmide koordineerimine ja arendus, Eestisse ümberasunud spetsialistide ja/või startup ettevõtte asutajate klienditeekonna parendamine ja ootuste juhtimine, viisaprogrammide turundamine, väliskonverentsidel osalemine ja kontaktürituste korraldamine sihtriikides. Valdkondlike regulatiivsete kitsaskohtade lahendamine ministeeriumide ja ettevõtjate esindajatega. Välisasutajate kogukonnategevustele suunatud hanke (lõpeb juunis 2025) tegevuste seire ning tulemuslikkuse korral jätkuhange. Eesmärgiks on tagada ökosüsteemi mitmekesisus, meelitada Eestisse uusi iduettevõtjaid ning tagada Eesti iduettevõtjatele parem talendi kättesaadavus. </t>
  </si>
  <si>
    <t>Sisaldub üht 2024.a. algatatud ökosüsteemi arendamise hankelepingut 50 000 EUR (sh km), mida menetletakse koos teiste ökosüsteemi arenguprogrammi osadega. Lepingu lõpp orienteeruvalt II kvartalis 2025. Ressursside olemasolul välisasutajate ning välistööjõu Eestisse meelitamisega, sh uue sihtturu valikuga, seonduvad tegevused.</t>
  </si>
  <si>
    <t xml:space="preserve">Suurematel iduettevõtluskonverentsidel (sTARTUp Day, Latitude59, Impact Day) väljasolek fookusteemadega. Sektorit elavdavate ning sektori kitsaskohti lahendavate ürituste kaaskorraldamine (vt märkuste lahter). Idusektoris toimuva kohta pressiteadete ja muu kajastuse edastamine Eesti meedias. SUE kodulehe haldamine ja täiendamine parima info kättesaadavuse tagamiseks. Sotsiaalmeediakanalites (FB, LinkedIn) aktiivne sisuloome ja uudised. Fokusseeritumalt tutvustatakse Eesti startup ökosüsteemi startup viisa prioriteetsetes riikides läbi Eesti startup edulugude ning Eestis äritegemise ja töötamise võimaluste. Mainekujundamine, partnerlussuhete kaardistamine ning ühised turundustegevused, sh pressireisid teiste EIS ja majaväliste osapooltega. Vähemalt kord kuus teavitatakse turuosalisi startup maastikul toimuvast uudiskirjaga ning jooksvalt läbi Slacki suhtlusgrupi. </t>
  </si>
  <si>
    <t>Hangime potentsiaalsetele ja tegutsevatele iduettevõtjatele vajalikke ja ökosüsteemi üldist kvaliteeti tõstvaid teenuseid. Ellu viiakse 2024.a. algatatud hankeid järgmiste kitsaskohtade lahendamiseks: startupide ja suuremate ettevõtete koostöö parandamine; tuleviku tegijate pealekasvatamine; kestlikkust ja mitmekesisust edendavate teenuste ja teadlikkuse arendamine. Seirame jooksvalt hangete käekäiku, toimuvad väljamaksed antud hangete lõikes ning edukate tulemuste korral kaalume jätkutegevuste hankimist. Eraldi fookuses on 2025.a. asutajate pealekasvule ning uute iduettevõtete asutamisele suunatud teenuste piloteerimine, eelmainitud eesmärke saavutavate ürituste korralduses osalemine ning kogukonna võimendamine. Lisaks hangime väiksemahulisi teenuseid, mis toetavad tugiorganisatsioonide võimekust ja kvaliteedi tõusu ja pakuvad ettevõtjatele puuduolevate teenuste turuletoomist.</t>
  </si>
  <si>
    <t>Suuremahuliste hangete all mõtleme lepinguid 3x50 000 EUR (sh km) teemadel mitmekesisuse suurendamine, tuleviku tegijate pealekasvatamine ja startup-korporatiivettevõtete koostöö. Väikeinitsiatiivide all mõtleme fookusteemadega haakuvaid kuni 8000 EUR algatusi nt naisasutajatele, tudengitele jt suunatud tegevused, mis aitavad toetada puuduolevate teenuste turuletoomist. 2025.a. jooksul toimuvad tulemuste seire ja vajadusel jätkutegevuste ellu kutsumine. Koostöös ökosüsteemi võtmepartneritega (ülikoolid, teaduspargid, Asutajate Selts, EstVCA, EstBAN, Lift99) asutajate pealekasvule ning uute iduettevõtete asutamisele suunatud tegevuste kavandamine ja katsetamine läbi aasta. Laiapõhjalise lähenemise ja sekkumise disain ning hanke ettevalmistused.</t>
  </si>
  <si>
    <t>Käesoleva eelarverea vahenditest hangitakse iduettevõtluse ökosüsteemi mainet hoidvate suurürituste kuis sTARTUp Day (ca 50k€), Latitude59 (ca 50k€), Impact Day raames iduettevõtluse ökosüsteemi arendavaid teenuseid. Täiendavalt osaleme kaaskorraldajana laiemalt iduettevõtlussektori käekäiku panustavate ürituste juures (nt Estonian Startup Awards, Estonian Annual Startup Fireside Chat, erinevad häkatonid, kogukonnakohtumised jms). Uute iduettevõtete asutamisele, kasvuettevõtete skaleerimisele ning investorkontaktide loomisele kaasa aitavate tegevuste teostamine.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</si>
</sst>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
    <numFmt numFmtId="165" formatCode="#,##0.000"/>
  </numFmts>
  <fonts count="20" x14ac:knownFonts="1">
    <font>
      <sz val="11"/>
      <color theme="1"/>
      <name val="Calibri"/>
      <family val="2"/>
      <charset val="186"/>
      <scheme val="minor"/>
    </font>
    <font>
      <b/>
      <sz val="11"/>
      <color theme="1"/>
      <name val="Calibri"/>
      <family val="2"/>
      <charset val="186"/>
      <scheme val="minor"/>
    </font>
    <font>
      <sz val="11"/>
      <color rgb="FF000000"/>
      <name val="Calibri"/>
      <family val="2"/>
      <charset val="186"/>
      <scheme val="minor"/>
    </font>
    <font>
      <sz val="8"/>
      <name val="Calibri"/>
      <family val="2"/>
      <charset val="186"/>
      <scheme val="minor"/>
    </font>
    <font>
      <sz val="11"/>
      <color rgb="FF000000"/>
      <name val="Calibri"/>
      <family val="2"/>
      <charset val="186"/>
    </font>
    <font>
      <i/>
      <sz val="10"/>
      <color theme="1"/>
      <name val="Calibri"/>
      <family val="2"/>
      <charset val="186"/>
      <scheme val="minor"/>
    </font>
    <font>
      <i/>
      <sz val="11"/>
      <color theme="1"/>
      <name val="Calibri"/>
      <family val="2"/>
      <charset val="186"/>
      <scheme val="minor"/>
    </font>
    <font>
      <b/>
      <sz val="11"/>
      <color theme="1" tint="4.9989318521683403E-2"/>
      <name val="Calibri"/>
      <family val="2"/>
      <charset val="186"/>
      <scheme val="minor"/>
    </font>
    <font>
      <i/>
      <sz val="11"/>
      <color rgb="FF000000"/>
      <name val="Calibri"/>
      <family val="2"/>
      <charset val="186"/>
    </font>
    <font>
      <b/>
      <sz val="11"/>
      <name val="Calibri"/>
      <family val="2"/>
      <charset val="186"/>
      <scheme val="minor"/>
    </font>
    <font>
      <sz val="11"/>
      <name val="Calibri"/>
      <family val="2"/>
      <charset val="186"/>
      <scheme val="minor"/>
    </font>
    <font>
      <i/>
      <sz val="11"/>
      <color rgb="FFFF0000"/>
      <name val="Calibri"/>
      <family val="2"/>
      <charset val="186"/>
    </font>
    <font>
      <u/>
      <sz val="11"/>
      <color theme="10"/>
      <name val="Calibri"/>
      <family val="2"/>
      <charset val="186"/>
      <scheme val="minor"/>
    </font>
    <font>
      <sz val="11"/>
      <name val="Calibri"/>
      <family val="2"/>
      <charset val="186"/>
    </font>
    <font>
      <b/>
      <sz val="11"/>
      <color rgb="FF000000"/>
      <name val="Calibri"/>
      <family val="2"/>
      <charset val="186"/>
      <scheme val="minor"/>
    </font>
    <font>
      <sz val="11"/>
      <color theme="0"/>
      <name val="Calibri"/>
      <family val="2"/>
      <charset val="186"/>
      <scheme val="minor"/>
    </font>
    <font>
      <sz val="11"/>
      <color rgb="FF000000"/>
      <name val="Calibri"/>
      <family val="2"/>
      <charset val="1"/>
    </font>
    <font>
      <sz val="11"/>
      <color theme="1"/>
      <name val="Calibri"/>
      <family val="2"/>
      <charset val="186"/>
      <scheme val="minor"/>
    </font>
    <font>
      <b/>
      <i/>
      <sz val="11"/>
      <color theme="1"/>
      <name val="Calibri"/>
      <family val="2"/>
      <scheme val="minor"/>
    </font>
    <font>
      <b/>
      <i/>
      <sz val="11"/>
      <color rgb="FF000000"/>
      <name val="Calibri"/>
      <family val="2"/>
    </font>
  </fonts>
  <fills count="10">
    <fill>
      <patternFill patternType="none"/>
    </fill>
    <fill>
      <patternFill patternType="gray125"/>
    </fill>
    <fill>
      <patternFill patternType="solid">
        <fgColor rgb="FF92D050"/>
        <bgColor indexed="64"/>
      </patternFill>
    </fill>
    <fill>
      <patternFill patternType="solid">
        <fgColor rgb="FF00B0F0"/>
        <bgColor indexed="64"/>
      </patternFill>
    </fill>
    <fill>
      <patternFill patternType="solid">
        <fgColor theme="0"/>
        <bgColor indexed="64"/>
      </patternFill>
    </fill>
    <fill>
      <patternFill patternType="solid">
        <fgColor rgb="FF0070C0"/>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rgb="FF000000"/>
      </top>
      <bottom style="medium">
        <color rgb="FF000000"/>
      </bottom>
      <diagonal/>
    </border>
  </borders>
  <cellStyleXfs count="2">
    <xf numFmtId="0" fontId="0" fillId="0" borderId="0"/>
    <xf numFmtId="0" fontId="12" fillId="0" borderId="0" applyNumberFormat="0" applyFill="0" applyBorder="0" applyAlignment="0" applyProtection="0"/>
  </cellStyleXfs>
  <cellXfs count="100">
    <xf numFmtId="0" fontId="0" fillId="0" borderId="0" xfId="0"/>
    <xf numFmtId="0" fontId="0" fillId="0" borderId="0" xfId="0" applyAlignment="1">
      <alignment wrapText="1"/>
    </xf>
    <xf numFmtId="3" fontId="0" fillId="0" borderId="0" xfId="0" applyNumberFormat="1" applyAlignment="1">
      <alignment wrapText="1"/>
    </xf>
    <xf numFmtId="0" fontId="0" fillId="3" borderId="1" xfId="0" applyFill="1" applyBorder="1" applyAlignment="1">
      <alignment wrapText="1"/>
    </xf>
    <xf numFmtId="0" fontId="0" fillId="0" borderId="1" xfId="0" applyBorder="1" applyAlignment="1">
      <alignment wrapText="1"/>
    </xf>
    <xf numFmtId="3" fontId="0" fillId="0" borderId="1" xfId="0" applyNumberFormat="1" applyBorder="1" applyAlignment="1">
      <alignment wrapText="1"/>
    </xf>
    <xf numFmtId="0" fontId="4" fillId="0" borderId="1" xfId="0" applyFont="1" applyBorder="1" applyAlignment="1">
      <alignment wrapText="1"/>
    </xf>
    <xf numFmtId="0" fontId="0" fillId="0" borderId="1" xfId="0" applyBorder="1" applyAlignment="1">
      <alignment horizontal="right" wrapText="1"/>
    </xf>
    <xf numFmtId="0" fontId="0" fillId="0" borderId="2" xfId="0" applyBorder="1" applyAlignment="1">
      <alignment wrapText="1"/>
    </xf>
    <xf numFmtId="3" fontId="0" fillId="0" borderId="2" xfId="0" applyNumberFormat="1" applyBorder="1" applyAlignment="1">
      <alignment wrapText="1"/>
    </xf>
    <xf numFmtId="0" fontId="4" fillId="0" borderId="2" xfId="0" applyFont="1" applyBorder="1" applyAlignment="1">
      <alignment wrapText="1"/>
    </xf>
    <xf numFmtId="0" fontId="0" fillId="0" borderId="3" xfId="0" applyBorder="1" applyAlignment="1">
      <alignment wrapText="1"/>
    </xf>
    <xf numFmtId="0" fontId="0" fillId="0" borderId="4" xfId="0" applyBorder="1"/>
    <xf numFmtId="0" fontId="4" fillId="0" borderId="4" xfId="0" applyFont="1" applyBorder="1" applyAlignment="1">
      <alignment wrapText="1"/>
    </xf>
    <xf numFmtId="0" fontId="0" fillId="0" borderId="8" xfId="0" applyBorder="1" applyAlignment="1">
      <alignment wrapText="1"/>
    </xf>
    <xf numFmtId="0" fontId="0" fillId="0" borderId="9" xfId="0" applyBorder="1"/>
    <xf numFmtId="3" fontId="0" fillId="3" borderId="1" xfId="0" applyNumberFormat="1" applyFill="1" applyBorder="1" applyAlignment="1">
      <alignment wrapText="1"/>
    </xf>
    <xf numFmtId="0" fontId="7" fillId="2" borderId="5" xfId="0" applyFont="1" applyFill="1" applyBorder="1" applyAlignment="1">
      <alignment wrapText="1"/>
    </xf>
    <xf numFmtId="0" fontId="7" fillId="2" borderId="6" xfId="0" applyFont="1" applyFill="1" applyBorder="1" applyAlignment="1">
      <alignment wrapText="1"/>
    </xf>
    <xf numFmtId="3" fontId="7" fillId="2" borderId="6" xfId="0" applyNumberFormat="1" applyFont="1" applyFill="1" applyBorder="1" applyAlignment="1">
      <alignment wrapText="1"/>
    </xf>
    <xf numFmtId="0" fontId="7" fillId="2" borderId="1" xfId="0" applyFont="1" applyFill="1" applyBorder="1" applyAlignment="1">
      <alignment horizontal="left" wrapText="1"/>
    </xf>
    <xf numFmtId="0" fontId="0" fillId="0" borderId="13" xfId="0" applyBorder="1" applyAlignment="1">
      <alignment wrapText="1"/>
    </xf>
    <xf numFmtId="0" fontId="0" fillId="0" borderId="15" xfId="0" applyBorder="1" applyAlignment="1">
      <alignment wrapText="1"/>
    </xf>
    <xf numFmtId="0" fontId="0" fillId="3" borderId="11" xfId="0" applyFill="1" applyBorder="1" applyAlignment="1">
      <alignment wrapText="1"/>
    </xf>
    <xf numFmtId="3" fontId="0" fillId="3" borderId="11" xfId="0" applyNumberFormat="1" applyFill="1" applyBorder="1" applyAlignment="1">
      <alignment wrapText="1"/>
    </xf>
    <xf numFmtId="0" fontId="0" fillId="3" borderId="12" xfId="0" applyFill="1" applyBorder="1"/>
    <xf numFmtId="0" fontId="1" fillId="2" borderId="2" xfId="0" applyFont="1" applyFill="1" applyBorder="1" applyAlignment="1">
      <alignment wrapText="1"/>
    </xf>
    <xf numFmtId="3" fontId="1" fillId="2" borderId="2" xfId="0" applyNumberFormat="1" applyFont="1" applyFill="1" applyBorder="1" applyAlignment="1">
      <alignment wrapText="1"/>
    </xf>
    <xf numFmtId="0" fontId="5" fillId="2" borderId="2" xfId="0" applyFont="1" applyFill="1" applyBorder="1" applyAlignment="1">
      <alignment horizontal="left" wrapText="1"/>
    </xf>
    <xf numFmtId="0" fontId="6" fillId="2" borderId="2" xfId="0" applyFont="1" applyFill="1" applyBorder="1" applyAlignment="1">
      <alignment wrapText="1"/>
    </xf>
    <xf numFmtId="0" fontId="10" fillId="5" borderId="7" xfId="0" applyFont="1" applyFill="1" applyBorder="1" applyAlignment="1">
      <alignment wrapText="1"/>
    </xf>
    <xf numFmtId="0" fontId="0" fillId="0" borderId="19" xfId="0" applyBorder="1" applyAlignment="1">
      <alignment wrapText="1"/>
    </xf>
    <xf numFmtId="0" fontId="4" fillId="0" borderId="19" xfId="0" applyFont="1" applyBorder="1" applyAlignment="1">
      <alignment wrapText="1"/>
    </xf>
    <xf numFmtId="0" fontId="0" fillId="0" borderId="20" xfId="0" applyBorder="1"/>
    <xf numFmtId="164" fontId="12" fillId="0" borderId="1" xfId="1" applyNumberFormat="1" applyBorder="1"/>
    <xf numFmtId="164" fontId="0" fillId="0" borderId="1" xfId="0" applyNumberFormat="1" applyBorder="1"/>
    <xf numFmtId="164" fontId="0" fillId="0" borderId="14" xfId="0" applyNumberFormat="1" applyBorder="1"/>
    <xf numFmtId="0" fontId="0" fillId="0" borderId="18" xfId="0" applyBorder="1"/>
    <xf numFmtId="164" fontId="0" fillId="0" borderId="19" xfId="0" applyNumberFormat="1" applyBorder="1"/>
    <xf numFmtId="0" fontId="0" fillId="7" borderId="11" xfId="0" applyFill="1" applyBorder="1"/>
    <xf numFmtId="0" fontId="0" fillId="7" borderId="12" xfId="0" applyFill="1" applyBorder="1"/>
    <xf numFmtId="0" fontId="0" fillId="8" borderId="13" xfId="0" applyFill="1" applyBorder="1"/>
    <xf numFmtId="0" fontId="0" fillId="9" borderId="10" xfId="0" applyFill="1" applyBorder="1"/>
    <xf numFmtId="0" fontId="1" fillId="0" borderId="0" xfId="0" applyFont="1"/>
    <xf numFmtId="164" fontId="0" fillId="0" borderId="20" xfId="0" applyNumberFormat="1" applyBorder="1"/>
    <xf numFmtId="0" fontId="10" fillId="0" borderId="1" xfId="0" applyFont="1" applyBorder="1" applyAlignment="1">
      <alignment wrapText="1"/>
    </xf>
    <xf numFmtId="16" fontId="10" fillId="0" borderId="1" xfId="0" applyNumberFormat="1" applyFont="1" applyBorder="1" applyAlignment="1">
      <alignment wrapText="1"/>
    </xf>
    <xf numFmtId="0" fontId="13" fillId="0" borderId="1" xfId="0" applyFont="1" applyBorder="1" applyAlignment="1">
      <alignment wrapText="1"/>
    </xf>
    <xf numFmtId="3" fontId="10" fillId="0" borderId="1" xfId="0" applyNumberFormat="1" applyFont="1" applyBorder="1" applyAlignment="1">
      <alignment wrapText="1"/>
    </xf>
    <xf numFmtId="0" fontId="9" fillId="6" borderId="18" xfId="0" applyFont="1" applyFill="1" applyBorder="1" applyAlignment="1">
      <alignment wrapText="1"/>
    </xf>
    <xf numFmtId="0" fontId="9" fillId="6" borderId="19" xfId="0" applyFont="1" applyFill="1" applyBorder="1" applyAlignment="1">
      <alignment wrapText="1"/>
    </xf>
    <xf numFmtId="0" fontId="2" fillId="0" borderId="15" xfId="0" applyFont="1" applyBorder="1" applyAlignment="1">
      <alignment wrapText="1"/>
    </xf>
    <xf numFmtId="0" fontId="2" fillId="0" borderId="1" xfId="0" applyFont="1" applyBorder="1" applyAlignment="1">
      <alignment wrapText="1"/>
    </xf>
    <xf numFmtId="164" fontId="0" fillId="0" borderId="0" xfId="0" applyNumberFormat="1"/>
    <xf numFmtId="4" fontId="0" fillId="0" borderId="0" xfId="0" applyNumberFormat="1"/>
    <xf numFmtId="3" fontId="0" fillId="0" borderId="1" xfId="0" applyNumberFormat="1" applyBorder="1" applyAlignment="1">
      <alignment horizontal="right" wrapText="1"/>
    </xf>
    <xf numFmtId="0" fontId="2" fillId="0" borderId="1" xfId="0" applyFont="1" applyBorder="1" applyAlignment="1">
      <alignment horizontal="left" wrapText="1"/>
    </xf>
    <xf numFmtId="0" fontId="0" fillId="0" borderId="0" xfId="0" applyProtection="1">
      <protection locked="0"/>
    </xf>
    <xf numFmtId="0" fontId="0" fillId="0" borderId="1" xfId="0" applyBorder="1" applyAlignment="1" applyProtection="1">
      <alignment wrapText="1"/>
      <protection locked="0"/>
    </xf>
    <xf numFmtId="0" fontId="0" fillId="0" borderId="1" xfId="0" applyBorder="1" applyAlignment="1" applyProtection="1">
      <alignment horizontal="right" wrapText="1"/>
      <protection locked="0"/>
    </xf>
    <xf numFmtId="0" fontId="10" fillId="0" borderId="1" xfId="0" applyFont="1" applyBorder="1" applyAlignment="1" applyProtection="1">
      <alignment wrapText="1"/>
      <protection locked="0"/>
    </xf>
    <xf numFmtId="0" fontId="4" fillId="0" borderId="1" xfId="0" applyFont="1" applyBorder="1" applyAlignment="1" applyProtection="1">
      <alignment wrapText="1"/>
      <protection locked="0"/>
    </xf>
    <xf numFmtId="0" fontId="0" fillId="0" borderId="15" xfId="0" applyBorder="1" applyAlignment="1" applyProtection="1">
      <alignment wrapText="1"/>
      <protection locked="0"/>
    </xf>
    <xf numFmtId="0" fontId="0" fillId="3" borderId="6" xfId="0" applyFill="1" applyBorder="1" applyAlignment="1" applyProtection="1">
      <alignment wrapText="1"/>
      <protection locked="0"/>
    </xf>
    <xf numFmtId="0" fontId="0" fillId="0" borderId="1" xfId="0" applyBorder="1"/>
    <xf numFmtId="0" fontId="0" fillId="3" borderId="14" xfId="0" applyFill="1" applyBorder="1"/>
    <xf numFmtId="0" fontId="11" fillId="2" borderId="2" xfId="0" applyFont="1" applyFill="1" applyBorder="1" applyAlignment="1">
      <alignment wrapText="1"/>
    </xf>
    <xf numFmtId="0" fontId="1" fillId="2" borderId="8" xfId="0" applyFont="1" applyFill="1" applyBorder="1" applyAlignment="1">
      <alignment wrapText="1"/>
    </xf>
    <xf numFmtId="0" fontId="8" fillId="2" borderId="2" xfId="0" applyFont="1" applyFill="1" applyBorder="1" applyAlignment="1">
      <alignment wrapText="1"/>
    </xf>
    <xf numFmtId="0" fontId="4" fillId="2" borderId="2" xfId="0" applyFont="1" applyFill="1" applyBorder="1" applyAlignment="1">
      <alignment wrapText="1"/>
    </xf>
    <xf numFmtId="0" fontId="0" fillId="5" borderId="9" xfId="0" applyFill="1" applyBorder="1" applyAlignment="1">
      <alignment wrapText="1"/>
    </xf>
    <xf numFmtId="0" fontId="0" fillId="3" borderId="10" xfId="0" applyFill="1" applyBorder="1" applyAlignment="1">
      <alignment wrapText="1"/>
    </xf>
    <xf numFmtId="0" fontId="4" fillId="0" borderId="14" xfId="0" applyFont="1" applyBorder="1" applyAlignment="1">
      <alignment wrapText="1"/>
    </xf>
    <xf numFmtId="0" fontId="0" fillId="3" borderId="13" xfId="0" applyFill="1" applyBorder="1" applyAlignment="1">
      <alignment wrapText="1"/>
    </xf>
    <xf numFmtId="0" fontId="0" fillId="3" borderId="1" xfId="0" applyFill="1" applyBorder="1" applyAlignment="1" applyProtection="1">
      <alignment wrapText="1"/>
      <protection locked="0"/>
    </xf>
    <xf numFmtId="0" fontId="0" fillId="0" borderId="1" xfId="0" applyBorder="1" applyProtection="1">
      <protection locked="0"/>
    </xf>
    <xf numFmtId="0" fontId="10" fillId="3" borderId="16" xfId="0" applyFont="1" applyFill="1" applyBorder="1" applyAlignment="1">
      <alignment wrapText="1"/>
    </xf>
    <xf numFmtId="0" fontId="0" fillId="3" borderId="2" xfId="0" applyFill="1" applyBorder="1" applyAlignment="1">
      <alignment wrapText="1"/>
    </xf>
    <xf numFmtId="3" fontId="0" fillId="3" borderId="2" xfId="0" applyNumberFormat="1" applyFill="1" applyBorder="1" applyAlignment="1">
      <alignment wrapText="1"/>
    </xf>
    <xf numFmtId="0" fontId="4" fillId="3" borderId="2" xfId="0" applyFont="1" applyFill="1" applyBorder="1" applyAlignment="1">
      <alignment wrapText="1"/>
    </xf>
    <xf numFmtId="0" fontId="0" fillId="3" borderId="17" xfId="0" applyFill="1" applyBorder="1"/>
    <xf numFmtId="165" fontId="9" fillId="6" borderId="19" xfId="0" applyNumberFormat="1" applyFont="1" applyFill="1" applyBorder="1" applyAlignment="1">
      <alignment wrapText="1"/>
    </xf>
    <xf numFmtId="0" fontId="15" fillId="0" borderId="1" xfId="0" applyFont="1" applyBorder="1" applyAlignment="1" applyProtection="1">
      <alignment wrapText="1"/>
      <protection locked="0"/>
    </xf>
    <xf numFmtId="3" fontId="15" fillId="0" borderId="1" xfId="0" applyNumberFormat="1" applyFont="1" applyBorder="1" applyAlignment="1" applyProtection="1">
      <alignment wrapText="1"/>
      <protection locked="0"/>
    </xf>
    <xf numFmtId="3" fontId="15" fillId="0" borderId="0" xfId="0" applyNumberFormat="1" applyFont="1" applyAlignment="1">
      <alignment wrapText="1"/>
    </xf>
    <xf numFmtId="0" fontId="15" fillId="0" borderId="0" xfId="0" applyFont="1" applyAlignment="1">
      <alignment wrapText="1"/>
    </xf>
    <xf numFmtId="0" fontId="14" fillId="2" borderId="6" xfId="0" applyFont="1" applyFill="1" applyBorder="1" applyAlignment="1">
      <alignment horizontal="left" wrapText="1"/>
    </xf>
    <xf numFmtId="0" fontId="14" fillId="2" borderId="6" xfId="0" applyFont="1" applyFill="1" applyBorder="1" applyAlignment="1">
      <alignment wrapText="1"/>
    </xf>
    <xf numFmtId="0" fontId="1" fillId="2" borderId="22" xfId="0" applyFont="1" applyFill="1" applyBorder="1" applyAlignment="1">
      <alignment wrapText="1"/>
    </xf>
    <xf numFmtId="0" fontId="7" fillId="2" borderId="21" xfId="0" applyFont="1" applyFill="1" applyBorder="1" applyAlignment="1">
      <alignment wrapText="1"/>
    </xf>
    <xf numFmtId="0" fontId="16" fillId="0" borderId="0" xfId="0" applyFont="1" applyAlignment="1">
      <alignment wrapText="1"/>
    </xf>
    <xf numFmtId="3" fontId="0" fillId="0" borderId="1" xfId="0" applyNumberFormat="1" applyBorder="1" applyAlignment="1" applyProtection="1">
      <alignment wrapText="1"/>
      <protection locked="0"/>
    </xf>
    <xf numFmtId="0" fontId="10" fillId="0" borderId="15" xfId="0" applyFont="1" applyBorder="1" applyAlignment="1">
      <alignment wrapText="1"/>
    </xf>
    <xf numFmtId="0" fontId="10" fillId="0" borderId="1" xfId="0" applyFont="1" applyBorder="1" applyAlignment="1">
      <alignment horizontal="left" wrapText="1"/>
    </xf>
    <xf numFmtId="0" fontId="10" fillId="0" borderId="1" xfId="0" applyFont="1" applyBorder="1" applyAlignment="1">
      <alignment horizontal="right" wrapText="1"/>
    </xf>
    <xf numFmtId="0" fontId="4" fillId="0" borderId="1" xfId="0" applyFont="1" applyBorder="1" applyAlignment="1">
      <alignment horizontal="right" wrapText="1"/>
    </xf>
    <xf numFmtId="0" fontId="4" fillId="4" borderId="14" xfId="0" applyFont="1" applyFill="1" applyBorder="1" applyAlignment="1">
      <alignment wrapText="1"/>
    </xf>
    <xf numFmtId="0" fontId="0" fillId="4" borderId="14" xfId="0" applyFill="1" applyBorder="1"/>
    <xf numFmtId="0" fontId="0" fillId="8" borderId="13" xfId="0" applyFill="1" applyBorder="1" applyAlignment="1">
      <alignment wrapText="1"/>
    </xf>
    <xf numFmtId="164" fontId="17" fillId="0" borderId="1" xfId="1" applyNumberFormat="1" applyFont="1" applyBorder="1"/>
  </cellXfs>
  <cellStyles count="2">
    <cellStyle name="Hyperlink" xfId="1" builtinId="8"/>
    <cellStyle name="Normal" xfId="0" builtinId="0"/>
  </cellStyles>
  <dxfs count="117">
    <dxf>
      <border diagonalUp="0" diagonalDown="0" outline="0">
        <left style="thin">
          <color indexed="64"/>
        </left>
        <right/>
        <top style="thin">
          <color indexed="64"/>
        </top>
        <bottom/>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numFmt numFmtId="3" formatCode="#,##0"/>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outline="0">
        <left/>
        <right style="thin">
          <color indexed="64"/>
        </right>
        <top style="thin">
          <color indexed="64"/>
        </top>
        <bottom/>
      </border>
    </dxf>
    <dxf>
      <border diagonalUp="0" diagonalDown="0">
        <left style="thin">
          <color indexed="64"/>
        </left>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medium">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 formatCode="#,##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tint="4.9989318521683403E-2"/>
        <name val="Calibri"/>
        <family val="2"/>
        <charset val="186"/>
        <scheme val="minor"/>
      </font>
      <fill>
        <patternFill patternType="solid">
          <fgColor indexed="64"/>
          <bgColor rgb="FF92D050"/>
        </patternFill>
      </fill>
      <alignment horizontal="general" vertical="bottom" textRotation="0" wrapText="1" indent="0" justifyLastLine="0" shrinkToFit="0" readingOrder="0"/>
      <border diagonalUp="0" diagonalDown="0" outline="0">
        <left style="thin">
          <color indexed="64"/>
        </left>
        <right style="thin">
          <color indexed="64"/>
        </right>
        <top/>
        <bottom/>
      </border>
    </dxf>
    <dxf>
      <border diagonalUp="0" diagonalDown="0" outline="0">
        <left style="thin">
          <color indexed="64"/>
        </left>
        <right/>
        <top style="thin">
          <color indexed="64"/>
        </top>
        <bottom/>
      </border>
    </dxf>
    <dxf>
      <border diagonalUp="0" diagonalDown="0">
        <left style="thin">
          <color indexed="64"/>
        </left>
        <right/>
        <top style="thin">
          <color indexed="64"/>
        </top>
        <bottom style="thin">
          <color indexed="64"/>
        </bottom>
        <vertical/>
        <horizontal/>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medium">
          <color indexed="64"/>
        </bottom>
        <vertical/>
        <horizontal/>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 formatCode="#,##0"/>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numFmt numFmtId="3" formatCode="#,##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outline="0">
        <left/>
        <right style="thin">
          <color indexed="64"/>
        </right>
        <top style="thin">
          <color indexed="64"/>
        </top>
        <bottom/>
      </border>
    </dxf>
    <dxf>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tint="4.9989318521683403E-2"/>
        <name val="Calibri"/>
        <family val="2"/>
        <charset val="186"/>
        <scheme val="minor"/>
      </font>
      <fill>
        <patternFill patternType="solid">
          <fgColor indexed="64"/>
          <bgColor rgb="FF92D050"/>
        </patternFill>
      </fill>
      <alignment horizontal="general" vertical="bottom" textRotation="0" wrapText="1" indent="0" justifyLastLine="0" shrinkToFit="0" readingOrder="0"/>
      <border diagonalUp="0" diagonalDown="0" outline="0">
        <left style="thin">
          <color indexed="64"/>
        </left>
        <right style="thin">
          <color indexed="64"/>
        </right>
        <top/>
        <bottom/>
      </border>
    </dxf>
    <dxf>
      <border diagonalUp="0" diagonalDown="0" outline="0">
        <left style="thin">
          <color indexed="64"/>
        </left>
        <right/>
        <top style="thin">
          <color indexed="64"/>
        </top>
        <bottom/>
      </border>
    </dxf>
    <dxf>
      <border diagonalUp="0" diagonalDown="0">
        <left style="thin">
          <color indexed="64"/>
        </left>
        <right/>
        <top style="thin">
          <color indexed="64"/>
        </top>
        <bottom style="thin">
          <color indexed="64"/>
        </bottom>
        <vertical/>
        <horizontal/>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medium">
          <color indexed="64"/>
        </bottom>
        <vertical/>
        <horizontal/>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 formatCode="#,##0"/>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numFmt numFmtId="3" formatCode="#,##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outline="0">
        <left/>
        <right style="thin">
          <color indexed="64"/>
        </right>
        <top style="thin">
          <color indexed="64"/>
        </top>
        <bottom/>
      </border>
    </dxf>
    <dxf>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tint="4.9989318521683403E-2"/>
        <name val="Calibri"/>
        <family val="2"/>
        <charset val="186"/>
        <scheme val="minor"/>
      </font>
      <fill>
        <patternFill patternType="solid">
          <fgColor indexed="64"/>
          <bgColor rgb="FF92D050"/>
        </patternFill>
      </fill>
      <alignment horizontal="general"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DECDAAF-B40F-AE40-B276-A34817B099A8}" name="Table262" displayName="Table262" ref="A1:Q12" totalsRowCount="1" headerRowDxfId="116" dataDxfId="114" headerRowBorderDxfId="115" tableBorderDxfId="113" totalsRowBorderDxfId="112">
  <autoFilter ref="A1:Q11" xr:uid="{04279C57-1F1F-4763-A73B-12A8D14C132D}">
    <filterColumn colId="0" hiddenButton="1"/>
  </autoFilter>
  <tableColumns count="17">
    <tableColumn id="1" xr3:uid="{94A5860D-74AE-714F-A637-0C69DBDB4732}" name="Tegevus" dataDxfId="111" totalsRowDxfId="110"/>
    <tableColumn id="2" xr3:uid="{D00B421D-9579-B94D-B2F2-5B83351A61E5}" name="Alategevused (lisada kõik alategevused)" dataDxfId="109" totalsRowDxfId="108"/>
    <tableColumn id="3" xr3:uid="{656F35CC-A2D7-C34C-AB70-FFDF8E5F8BFA}" name="Eelarve" dataDxfId="107" totalsRowDxfId="106"/>
    <tableColumn id="4" xr3:uid="{FED6F2D0-FE96-8449-A8BB-3AD894DAABCE}" name="Tegevus on uus, jätkuv, lõppev" dataDxfId="105" totalsRowDxfId="104"/>
    <tableColumn id="15" xr3:uid="{F8773420-7DB5-C740-9BB4-DCD589A0E218}" name="Sihtgrupp" dataDxfId="103" totalsRowDxfId="102"/>
    <tableColumn id="17" xr3:uid="{C3E3CF3E-58E5-BB4A-8292-85F3F6C2AC8A}" name="Kasusaajate arv" dataDxfId="101" totalsRowDxfId="100"/>
    <tableColumn id="5" xr3:uid="{5CCD302B-0764-3A4F-A34A-C886F0F67A07}" name="Oodatav tulemus, sh kolmikpööre" dataDxfId="99" totalsRowDxfId="98"/>
    <tableColumn id="6" xr3:uid="{4F99AE84-19C9-DE46-AADF-CD744E3AA6F3}" name="TAIE seos" dataDxfId="97" totalsRowDxfId="96"/>
    <tableColumn id="7" xr3:uid="{2C071797-55BB-FB49-B53D-D95BCB54C9BE}" name="Seos näitajaga: Tööjõu tootlikkus osakaaluna EL keskmisest" dataDxfId="95" totalsRowDxfId="94"/>
    <tableColumn id="8" xr3:uid="{77BF93FD-B38F-1D45-B56A-F9034D756573}" name="Seos näitajaga: TA kulud erasektoris " dataDxfId="93" totalsRowDxfId="92"/>
    <tableColumn id="16" xr3:uid="{4E9F97C0-C9F6-5E43-9889-ABFCBF085365}" name="Seos horisontaalsete põhimõtetega: Väljaspool Harjumaad loodud SKP elaniku kohta EL 27 keskmisest" dataDxfId="91" totalsRowDxfId="90"/>
    <tableColumn id="9" xr3:uid="{ADE9F721-29C3-C64A-B4B6-B38CE798EF58}" name="Seos horisontaalsete põhimõtetega: Kasvuhoonegaaside netoheide CO2 ekvivalenttonnides" dataDxfId="89" totalsRowDxfId="88"/>
    <tableColumn id="10" xr3:uid="{16D3A075-DE14-3642-8C42-9BFC596DD507}" name="Seos horisontaalsete põhimõtetega: Soolise võrdõiguslikkuse indeks" dataDxfId="87" totalsRowDxfId="86"/>
    <tableColumn id="11" xr3:uid="{9E8D45E9-AB68-C34D-A6B0-6DAE00D133CB}" name="Seos horisontaalsete põhimõtetega: Hoolivuse ja koostöömeelsuse mõõdik" dataDxfId="85" totalsRowDxfId="84"/>
    <tableColumn id="12" xr3:uid="{155BE7DC-1E50-EC4D-A36D-46F66E14A77F}" name="Seos horisontaalsete põhimõtetega: Ligipääsetavuse näitaja" dataDxfId="83" totalsRowDxfId="82"/>
    <tableColumn id="13" xr3:uid="{80BBDB84-1172-C347-828E-3B61AFD93D5C}" name="Märkused ja täiendused" dataDxfId="81" totalsRowDxfId="80"/>
    <tableColumn id="14" xr3:uid="{CCCD5130-A487-A144-A111-5C06D4AA046A}" name="Vastutaja" dataDxfId="79" totalsRowDxfId="7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375E86D-6A65-4079-9B39-D187E8E9EB98}" name="Table263" displayName="Table263" ref="A1:Q25" totalsRowCount="1" headerRowDxfId="77" dataDxfId="75" headerRowBorderDxfId="76" tableBorderDxfId="74" totalsRowBorderDxfId="73">
  <autoFilter ref="A1:Q24" xr:uid="{04279C57-1F1F-4763-A73B-12A8D14C132D}">
    <filterColumn colId="0" hiddenButton="1"/>
  </autoFilter>
  <tableColumns count="17">
    <tableColumn id="1" xr3:uid="{2C7EA7AC-3541-46AC-BAB2-6564564DD5B3}" name="Tegevus" dataDxfId="72" totalsRowDxfId="71"/>
    <tableColumn id="2" xr3:uid="{56DF9958-B3D2-43C7-B67F-FE4E7BBC3865}" name="Alategevused (lisada kõik alategevused)" dataDxfId="70" totalsRowDxfId="69"/>
    <tableColumn id="3" xr3:uid="{E38A9433-FCB2-4D07-AC5B-DDB69041E775}" name="Eelarve" dataDxfId="68" totalsRowDxfId="67"/>
    <tableColumn id="4" xr3:uid="{32AEBA28-454E-4AF5-909C-BEB1DD63429E}" name="Tegevus on uus, jätkuv, lõppev" dataDxfId="66" totalsRowDxfId="65"/>
    <tableColumn id="15" xr3:uid="{04F2F9DF-47CF-4783-AE4F-BEA4CBB5F101}" name="Sihtgrupp" dataDxfId="64" totalsRowDxfId="63"/>
    <tableColumn id="17" xr3:uid="{64C64F8B-D850-4A2B-BE7A-B8C8158FE166}" name="Kasusaajate arv" dataDxfId="62" totalsRowDxfId="61"/>
    <tableColumn id="5" xr3:uid="{3B6BAC3E-0A2B-4D42-B2E4-61FECB414F30}" name="Oodatav tulemus, sh kolmikpööre" dataDxfId="60" totalsRowDxfId="59"/>
    <tableColumn id="6" xr3:uid="{B4487243-D033-43BB-B23F-121789F6731F}" name="TAIE seos" dataDxfId="58" totalsRowDxfId="57"/>
    <tableColumn id="7" xr3:uid="{D027B172-0609-41DA-A997-459DE6CD36FF}" name="Seos näitajaga: Tööjõu tootlikkus osakaaluna EL keskmisest" dataDxfId="56" totalsRowDxfId="55"/>
    <tableColumn id="8" xr3:uid="{B666E9D0-2498-4962-94A5-727AF776256C}" name="Seos näitajaga: TA kulud erasektoris " dataDxfId="54" totalsRowDxfId="53"/>
    <tableColumn id="16" xr3:uid="{A7B9BACB-6551-41F6-AC86-FEBF0DA6A35E}" name="Seos horisontaalsete põhimõtetega: Väljaspool Harjumaad loodud SKP elaniku kohta EL 27 keskmisest" dataDxfId="52" totalsRowDxfId="51"/>
    <tableColumn id="9" xr3:uid="{F92B83B5-D161-4CC4-AFAC-7787BE398063}" name="Seos horisontaalsete põhimõtetega: Kasvuhoonegaaside netoheide CO2 ekvivalenttonnides" dataDxfId="50" totalsRowDxfId="49"/>
    <tableColumn id="10" xr3:uid="{A6B53D43-AFF9-4103-A38F-125198A0BE5E}" name="Seos horisontaalsete põhimõtetega: Soolise võrdõiguslikkuse indeks" dataDxfId="48" totalsRowDxfId="47"/>
    <tableColumn id="11" xr3:uid="{5D8EE00D-14CF-45F4-B5EA-41B43C5506F8}" name="Seos horisontaalsete põhimõtetega: Hoolivuse ja koostöömeelsuse mõõdik" dataDxfId="46" totalsRowDxfId="45"/>
    <tableColumn id="12" xr3:uid="{9F58FA1C-1468-4756-953A-1C4EA84F3700}" name="Seos horisontaalsete põhimõtetega: Ligipääsetavuse näitaja" dataDxfId="44" totalsRowDxfId="43"/>
    <tableColumn id="13" xr3:uid="{3717A4C8-E33D-4F02-9F21-7B342C5DA673}" name="Märkused ja täiendused" dataDxfId="42" totalsRowDxfId="41"/>
    <tableColumn id="14" xr3:uid="{B90E52E4-0B6E-4C4B-A03E-B8C5608D56FE}" name="Vastutaja" dataDxfId="40" totalsRowDxfId="39"/>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4279C57-1F1F-4763-A73B-12A8D14C132D}" name="Table26" displayName="Table26" ref="A1:Q25" totalsRowCount="1" headerRowDxfId="38" dataDxfId="36" headerRowBorderDxfId="37" tableBorderDxfId="35" totalsRowBorderDxfId="34">
  <autoFilter ref="A1:Q24" xr:uid="{04279C57-1F1F-4763-A73B-12A8D14C132D}">
    <filterColumn colId="0" hiddenButton="1"/>
  </autoFilter>
  <tableColumns count="17">
    <tableColumn id="1" xr3:uid="{3F7E32EC-183E-45D9-827E-C2FEDD88D4FA}" name="Tegevus" dataDxfId="33" totalsRowDxfId="16"/>
    <tableColumn id="2" xr3:uid="{E94C1A4A-CC49-4AFC-B048-7A6F50F852FC}" name="Alategevused (lisada kõik alategevused)" dataDxfId="32" totalsRowDxfId="15"/>
    <tableColumn id="3" xr3:uid="{B06CD8AA-D99F-4D59-AADB-6C8F51622583}" name="Eelarve" dataDxfId="31" totalsRowDxfId="14"/>
    <tableColumn id="4" xr3:uid="{0823C434-DA4E-48DC-9C5C-9AD9A59DA3D5}" name="Tegevus on uus, jätkuv, lõppev" dataDxfId="30" totalsRowDxfId="13"/>
    <tableColumn id="15" xr3:uid="{D235B9CF-D571-4054-9CB4-8C3E199580D9}" name="Sihtgrupp" dataDxfId="29" totalsRowDxfId="12"/>
    <tableColumn id="17" xr3:uid="{96B2BB31-48CE-4D7A-9345-DE653BD44D67}" name="Kasusaajate arv" dataDxfId="28" totalsRowDxfId="11"/>
    <tableColumn id="5" xr3:uid="{00169051-88D6-4B91-AD33-817BBC8A8363}" name="Oodatav tulemus, sh kolmikpööre" dataDxfId="27" totalsRowDxfId="10"/>
    <tableColumn id="6" xr3:uid="{AFED0A4D-3D49-4293-A6F1-398725C77496}" name="TAIE seos" dataDxfId="26" totalsRowDxfId="9"/>
    <tableColumn id="7" xr3:uid="{EA25F8C0-7F9E-40F7-AD6D-8F0032B8096C}" name="Seos näitajaga: Tööjõu tootlikkus osakaaluna EL keskmisest" dataDxfId="25" totalsRowDxfId="8"/>
    <tableColumn id="8" xr3:uid="{2800E436-55B5-4EC1-825B-1523819F33E7}" name="Seos näitajaga: TA kulud erasektoris " dataDxfId="24" totalsRowDxfId="7"/>
    <tableColumn id="16" xr3:uid="{B86B6503-711C-4EE4-BE0A-542C06803D16}" name="Seos horisontaalsete põhimõtetega: Väljaspool Harjumaad loodud SKP elaniku kohta EL 27 keskmisest" dataDxfId="23" totalsRowDxfId="6"/>
    <tableColumn id="9" xr3:uid="{6016AC09-E67D-410F-BD26-8C2E044CB695}" name="Seos horisontaalsete põhimõtetega: Kasvuhoonegaaside netoheide CO2 ekvivalenttonnides" dataDxfId="22" totalsRowDxfId="5"/>
    <tableColumn id="10" xr3:uid="{8CC8BF1D-F282-4D3F-AA20-6299E105A2AE}" name="Seos horisontaalsete põhimõtetega: Soolise võrdõiguslikkuse indeks" dataDxfId="21" totalsRowDxfId="4"/>
    <tableColumn id="11" xr3:uid="{60B32072-38D3-4532-A8D0-57871209905B}" name="Seos horisontaalsete põhimõtetega: Hoolivuse ja koostöömeelsuse mõõdik" dataDxfId="20" totalsRowDxfId="3"/>
    <tableColumn id="12" xr3:uid="{0F33EF4C-9B16-4B90-8334-3DA4E8D7935B}" name="Seos horisontaalsete põhimõtetega: Ligipääsetavuse näitaja" dataDxfId="19" totalsRowDxfId="2"/>
    <tableColumn id="13" xr3:uid="{9F3ACD96-F91C-4250-8F4A-E0274BAC2C98}" name="Märkused ja täiendused" dataDxfId="18" totalsRowDxfId="1"/>
    <tableColumn id="14" xr3:uid="{7C8F8FE7-4201-4CDA-8C64-679D2224CE41}" name="Vastutaja" dataDxfId="17" totalsRowDxfId="0"/>
  </tableColumns>
  <tableStyleInfo name="TableStyleLight9"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A8F78-C06A-4A91-B2B7-A6A386C3B57B}">
  <dimension ref="A1:N16"/>
  <sheetViews>
    <sheetView zoomScaleNormal="100" workbookViewId="0">
      <selection activeCell="A4" sqref="A4"/>
    </sheetView>
  </sheetViews>
  <sheetFormatPr defaultColWidth="8.796875" defaultRowHeight="14.25" x14ac:dyDescent="0.45"/>
  <cols>
    <col min="1" max="1" width="30.796875" customWidth="1"/>
    <col min="2" max="2" width="16" customWidth="1"/>
    <col min="3" max="3" width="15" customWidth="1"/>
    <col min="4" max="4" width="16" customWidth="1"/>
    <col min="5" max="6" width="14.46484375" customWidth="1"/>
    <col min="7" max="7" width="14.19921875" customWidth="1"/>
    <col min="8" max="8" width="13.796875" customWidth="1"/>
    <col min="9" max="9" width="16.46484375" customWidth="1"/>
    <col min="10" max="10" width="15.46484375" customWidth="1"/>
    <col min="13" max="13" width="17.46484375" customWidth="1"/>
    <col min="14" max="14" width="12.796875" customWidth="1"/>
  </cols>
  <sheetData>
    <row r="1" spans="1:14" ht="14.65" thickBot="1" x14ac:dyDescent="0.5">
      <c r="A1" s="43" t="s">
        <v>0</v>
      </c>
    </row>
    <row r="2" spans="1:14" x14ac:dyDescent="0.45">
      <c r="A2" s="42"/>
      <c r="B2" s="39">
        <v>2023</v>
      </c>
      <c r="C2" s="39">
        <v>2024</v>
      </c>
      <c r="D2" s="39">
        <v>2025</v>
      </c>
      <c r="E2" s="39">
        <v>2026</v>
      </c>
      <c r="F2" s="39">
        <v>2027</v>
      </c>
      <c r="G2" s="39">
        <v>2028</v>
      </c>
      <c r="H2" s="39">
        <v>2029</v>
      </c>
      <c r="I2" s="39" t="s">
        <v>1</v>
      </c>
      <c r="J2" s="40" t="s">
        <v>2</v>
      </c>
    </row>
    <row r="3" spans="1:14" x14ac:dyDescent="0.45">
      <c r="A3" s="41" t="s">
        <v>3</v>
      </c>
      <c r="B3" s="34">
        <f>'Startup Estonia 2023'!C11</f>
        <v>25000</v>
      </c>
      <c r="C3" s="34">
        <f>'Startup Estonia 2024'!C24</f>
        <v>2427220</v>
      </c>
      <c r="D3" s="35">
        <f>'Startup Estonia 2025'!C24</f>
        <v>2339328.4500000002</v>
      </c>
      <c r="E3" s="35">
        <v>2700000</v>
      </c>
      <c r="F3" s="35">
        <v>2600000</v>
      </c>
      <c r="G3" s="35">
        <v>2400000</v>
      </c>
      <c r="H3" s="35">
        <v>1500000</v>
      </c>
      <c r="I3" s="35">
        <f>10022857</f>
        <v>10022857</v>
      </c>
      <c r="J3" s="36">
        <f>I3-B3-C3-D3-E3-F3-G3-H3</f>
        <v>-3968691.45</v>
      </c>
    </row>
    <row r="4" spans="1:14" x14ac:dyDescent="0.45">
      <c r="A4" s="98"/>
      <c r="B4" s="34"/>
      <c r="C4" s="99"/>
      <c r="D4" s="35"/>
      <c r="E4" s="35"/>
      <c r="F4" s="35"/>
      <c r="G4" s="35"/>
      <c r="H4" s="35"/>
      <c r="I4" s="35"/>
      <c r="J4" s="36">
        <f>I4-B4-C4-D4-E4-F4-G4-H4</f>
        <v>0</v>
      </c>
    </row>
    <row r="5" spans="1:14" ht="14.65" thickBot="1" x14ac:dyDescent="0.5">
      <c r="A5" s="41"/>
      <c r="B5" s="34"/>
      <c r="C5" s="34"/>
      <c r="D5" s="35"/>
      <c r="E5" s="35"/>
      <c r="F5" s="35"/>
      <c r="G5" s="35"/>
      <c r="H5" s="35"/>
      <c r="I5" s="35"/>
      <c r="J5" s="36">
        <f>I5-B5-C5-D5-E5-F5-G5-H5</f>
        <v>0</v>
      </c>
      <c r="M5" s="53"/>
      <c r="N5" s="54"/>
    </row>
    <row r="6" spans="1:14" ht="14.65" thickBot="1" x14ac:dyDescent="0.5">
      <c r="A6" s="37" t="s">
        <v>1</v>
      </c>
      <c r="B6" s="38">
        <f t="shared" ref="B6:J6" si="0">SUM(B3:B5)</f>
        <v>25000</v>
      </c>
      <c r="C6" s="38">
        <f t="shared" si="0"/>
        <v>2427220</v>
      </c>
      <c r="D6" s="38">
        <f t="shared" si="0"/>
        <v>2339328.4500000002</v>
      </c>
      <c r="E6" s="38">
        <f t="shared" si="0"/>
        <v>2700000</v>
      </c>
      <c r="F6" s="38">
        <f t="shared" si="0"/>
        <v>2600000</v>
      </c>
      <c r="G6" s="38">
        <f t="shared" si="0"/>
        <v>2400000</v>
      </c>
      <c r="H6" s="38">
        <f t="shared" si="0"/>
        <v>1500000</v>
      </c>
      <c r="I6" s="38">
        <f t="shared" si="0"/>
        <v>10022857</v>
      </c>
      <c r="J6" s="44">
        <f t="shared" si="0"/>
        <v>-3968691.45</v>
      </c>
    </row>
    <row r="16" spans="1:14" x14ac:dyDescent="0.45">
      <c r="I16" s="54"/>
    </row>
  </sheetData>
  <hyperlinks>
    <hyperlink ref="B3" location="'Ettevõtlusteadlikkus 2023'!A1" display="'Ettevõtlusteadlikkus 2023'!A1" xr:uid="{679EEEF9-8525-4922-A54A-32D4E63ACFAB}"/>
    <hyperlink ref="C3" location="'Ettevõtlusteadlikkus 2024'!A1" display="'Ettevõtlusteadlikkus 2024'!A1" xr:uid="{871403EE-5AE9-4120-A490-B1D3F4F55EC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56116-831F-7C41-9F06-043E8C8D121C}">
  <dimension ref="A1:Q18"/>
  <sheetViews>
    <sheetView zoomScaleNormal="110" workbookViewId="0">
      <pane ySplit="1" topLeftCell="A2" activePane="bottomLeft" state="frozen"/>
      <selection pane="bottomLeft" activeCell="H3" sqref="H3"/>
    </sheetView>
  </sheetViews>
  <sheetFormatPr defaultColWidth="9.19921875" defaultRowHeight="14.25" x14ac:dyDescent="0.45"/>
  <cols>
    <col min="1" max="1" width="29" style="1" customWidth="1"/>
    <col min="2" max="2" width="29.796875" style="1" customWidth="1"/>
    <col min="3" max="3" width="13" style="2" customWidth="1"/>
    <col min="4" max="4" width="14.265625" style="1" customWidth="1"/>
    <col min="5" max="5" width="22.6640625" style="1" customWidth="1"/>
    <col min="6" max="6" width="11.46484375" style="1" customWidth="1"/>
    <col min="7" max="7" width="42" style="1" customWidth="1"/>
    <col min="8" max="8" width="21.6640625" style="1" customWidth="1"/>
    <col min="9" max="9" width="32.796875" style="1" customWidth="1"/>
    <col min="10" max="10" width="25.796875" style="1" customWidth="1"/>
    <col min="11" max="11" width="29.19921875" style="1" customWidth="1"/>
    <col min="12" max="12" width="31" style="1" customWidth="1"/>
    <col min="13" max="13" width="27.46484375" style="1" customWidth="1"/>
    <col min="14" max="14" width="26.46484375" style="1" customWidth="1"/>
    <col min="15" max="15" width="34.796875" style="1" customWidth="1"/>
    <col min="16" max="16" width="36.6640625" style="1" customWidth="1"/>
    <col min="17" max="17" width="21.46484375" customWidth="1"/>
  </cols>
  <sheetData>
    <row r="1" spans="1:17" s="1" customFormat="1" ht="57.75" customHeight="1" x14ac:dyDescent="0.45">
      <c r="A1" s="17" t="s">
        <v>4</v>
      </c>
      <c r="B1" s="89" t="s">
        <v>5</v>
      </c>
      <c r="C1" s="19" t="s">
        <v>6</v>
      </c>
      <c r="D1" s="87" t="s">
        <v>7</v>
      </c>
      <c r="E1" s="20" t="s">
        <v>8</v>
      </c>
      <c r="F1" s="86" t="s">
        <v>9</v>
      </c>
      <c r="G1" s="18" t="s">
        <v>10</v>
      </c>
      <c r="H1" s="18" t="s">
        <v>11</v>
      </c>
      <c r="I1" s="18" t="s">
        <v>12</v>
      </c>
      <c r="J1" s="18" t="s">
        <v>13</v>
      </c>
      <c r="K1" s="18" t="s">
        <v>14</v>
      </c>
      <c r="L1" s="18" t="s">
        <v>15</v>
      </c>
      <c r="M1" s="18" t="s">
        <v>16</v>
      </c>
      <c r="N1" s="18" t="s">
        <v>17</v>
      </c>
      <c r="O1" s="18" t="s">
        <v>18</v>
      </c>
      <c r="P1" s="18" t="s">
        <v>19</v>
      </c>
      <c r="Q1" s="30" t="s">
        <v>20</v>
      </c>
    </row>
    <row r="2" spans="1:17" s="1" customFormat="1" ht="188.25" customHeight="1" thickBot="1" x14ac:dyDescent="0.5">
      <c r="A2" s="67"/>
      <c r="B2" s="88"/>
      <c r="C2" s="27"/>
      <c r="D2" s="26"/>
      <c r="E2" s="28" t="s">
        <v>21</v>
      </c>
      <c r="F2" s="28"/>
      <c r="G2" s="29" t="s">
        <v>22</v>
      </c>
      <c r="H2" s="68" t="s">
        <v>23</v>
      </c>
      <c r="I2" s="69"/>
      <c r="J2" s="69"/>
      <c r="K2" s="69"/>
      <c r="L2" s="69"/>
      <c r="M2" s="69"/>
      <c r="N2" s="69"/>
      <c r="O2" s="66"/>
      <c r="P2" s="26"/>
      <c r="Q2" s="70"/>
    </row>
    <row r="3" spans="1:17" ht="45.95" customHeight="1" x14ac:dyDescent="0.45">
      <c r="A3" s="71" t="s">
        <v>24</v>
      </c>
      <c r="B3" s="63" t="s">
        <v>25</v>
      </c>
      <c r="C3" s="24">
        <f>SUM(C4:C4)</f>
        <v>25000</v>
      </c>
      <c r="D3" s="23"/>
      <c r="E3" s="23"/>
      <c r="F3" s="23"/>
      <c r="G3" s="23"/>
      <c r="H3" s="23"/>
      <c r="I3" s="23"/>
      <c r="J3" s="23"/>
      <c r="K3" s="23"/>
      <c r="L3" s="23"/>
      <c r="M3" s="23"/>
      <c r="N3" s="23"/>
      <c r="O3" s="23"/>
      <c r="P3" s="23"/>
      <c r="Q3" s="25"/>
    </row>
    <row r="4" spans="1:17" ht="137.1" customHeight="1" thickBot="1" x14ac:dyDescent="0.5">
      <c r="A4" s="11"/>
      <c r="B4" s="4" t="s">
        <v>26</v>
      </c>
      <c r="C4" s="48">
        <v>25000</v>
      </c>
      <c r="D4" s="4" t="s">
        <v>27</v>
      </c>
      <c r="E4" s="46" t="s">
        <v>28</v>
      </c>
      <c r="F4" s="62" t="s">
        <v>29</v>
      </c>
      <c r="G4" s="4" t="s">
        <v>30</v>
      </c>
      <c r="H4" s="6">
        <v>1</v>
      </c>
      <c r="I4" s="6" t="s">
        <v>31</v>
      </c>
      <c r="J4" s="6" t="s">
        <v>32</v>
      </c>
      <c r="K4" s="6" t="s">
        <v>33</v>
      </c>
      <c r="L4" s="45" t="s">
        <v>34</v>
      </c>
      <c r="M4" s="47" t="s">
        <v>35</v>
      </c>
      <c r="N4" s="47" t="s">
        <v>36</v>
      </c>
      <c r="O4" s="47" t="s">
        <v>37</v>
      </c>
      <c r="P4" s="4"/>
      <c r="Q4" s="13" t="s">
        <v>38</v>
      </c>
    </row>
    <row r="5" spans="1:17" ht="22.5" customHeight="1" thickBot="1" x14ac:dyDescent="0.5">
      <c r="A5" s="11"/>
      <c r="B5" s="4"/>
      <c r="C5" s="5"/>
      <c r="D5" s="4"/>
      <c r="E5" s="4"/>
      <c r="F5" s="22"/>
      <c r="G5" s="4"/>
      <c r="H5" s="6"/>
      <c r="I5" s="6"/>
      <c r="J5" s="6"/>
      <c r="K5" s="6"/>
      <c r="L5" s="6"/>
      <c r="M5" s="6"/>
      <c r="N5" s="6"/>
      <c r="O5" s="6"/>
      <c r="P5" s="4"/>
      <c r="Q5" s="12"/>
    </row>
    <row r="6" spans="1:17" ht="33" customHeight="1" x14ac:dyDescent="0.45">
      <c r="A6" s="76" t="s">
        <v>39</v>
      </c>
      <c r="B6" s="74" t="s">
        <v>40</v>
      </c>
      <c r="C6" s="78">
        <f>SUM(C7:C9)</f>
        <v>0</v>
      </c>
      <c r="D6" s="77"/>
      <c r="E6" s="77"/>
      <c r="F6" s="77"/>
      <c r="G6" s="77"/>
      <c r="H6" s="79"/>
      <c r="I6" s="79"/>
      <c r="J6" s="79"/>
      <c r="K6" s="79"/>
      <c r="L6" s="79"/>
      <c r="M6" s="79"/>
      <c r="N6" s="79"/>
      <c r="O6" s="79"/>
      <c r="P6" s="77"/>
      <c r="Q6" s="80"/>
    </row>
    <row r="7" spans="1:17" ht="31.6" customHeight="1" x14ac:dyDescent="0.45">
      <c r="A7" s="4"/>
      <c r="B7" s="4" t="s">
        <v>41</v>
      </c>
      <c r="C7" s="5"/>
      <c r="D7" s="4" t="s">
        <v>27</v>
      </c>
      <c r="E7" s="4"/>
      <c r="F7" s="4"/>
      <c r="G7" s="45" t="s">
        <v>42</v>
      </c>
      <c r="H7" s="4"/>
      <c r="I7" s="4"/>
      <c r="J7" s="4"/>
      <c r="K7" s="45"/>
      <c r="L7" s="4"/>
      <c r="M7" s="6"/>
      <c r="N7" s="6"/>
      <c r="O7" s="6"/>
      <c r="P7" s="4"/>
      <c r="Q7" s="6" t="s">
        <v>38</v>
      </c>
    </row>
    <row r="8" spans="1:17" ht="24.85" customHeight="1" x14ac:dyDescent="0.45">
      <c r="A8" s="4"/>
      <c r="B8" s="4" t="s">
        <v>43</v>
      </c>
      <c r="C8" s="5">
        <f>C7*0.15</f>
        <v>0</v>
      </c>
      <c r="D8" s="4" t="s">
        <v>27</v>
      </c>
      <c r="E8" s="4"/>
      <c r="F8" s="4"/>
      <c r="G8" s="45"/>
      <c r="H8" s="6"/>
      <c r="I8" s="6"/>
      <c r="J8" s="6"/>
      <c r="K8" s="6"/>
      <c r="L8" s="6"/>
      <c r="M8" s="6"/>
      <c r="N8" s="6"/>
      <c r="O8" s="6"/>
      <c r="P8" s="4"/>
      <c r="Q8" s="64" t="s">
        <v>44</v>
      </c>
    </row>
    <row r="9" spans="1:17" s="57" customFormat="1" x14ac:dyDescent="0.45">
      <c r="A9" s="58"/>
      <c r="B9" s="58" t="s">
        <v>45</v>
      </c>
      <c r="C9" s="91"/>
      <c r="D9" s="58" t="s">
        <v>27</v>
      </c>
      <c r="E9" s="58"/>
      <c r="F9" s="59"/>
      <c r="G9" s="60"/>
      <c r="H9" s="61"/>
      <c r="I9" s="61"/>
      <c r="J9" s="61"/>
      <c r="K9" s="61"/>
      <c r="L9" s="61"/>
      <c r="M9" s="61"/>
      <c r="N9" s="61"/>
      <c r="O9" s="61"/>
      <c r="P9" s="58"/>
      <c r="Q9" s="75" t="s">
        <v>38</v>
      </c>
    </row>
    <row r="10" spans="1:17" s="57" customFormat="1" ht="43.15" thickBot="1" x14ac:dyDescent="0.5">
      <c r="A10" s="58"/>
      <c r="B10" s="82" t="s">
        <v>46</v>
      </c>
      <c r="C10" s="83">
        <v>100000</v>
      </c>
      <c r="D10" s="58"/>
      <c r="E10" s="58"/>
      <c r="F10" s="59"/>
      <c r="G10" s="60"/>
      <c r="H10" s="61"/>
      <c r="I10" s="61"/>
      <c r="J10" s="61"/>
      <c r="K10" s="61"/>
      <c r="L10" s="61"/>
      <c r="M10" s="61"/>
      <c r="N10" s="61"/>
      <c r="O10" s="61"/>
      <c r="P10" s="58"/>
      <c r="Q10" s="75"/>
    </row>
    <row r="11" spans="1:17" ht="40.5" customHeight="1" thickBot="1" x14ac:dyDescent="0.5">
      <c r="A11" s="49" t="s">
        <v>47</v>
      </c>
      <c r="B11" s="50"/>
      <c r="C11" s="81">
        <f>C3+C6</f>
        <v>25000</v>
      </c>
      <c r="D11" s="31"/>
      <c r="E11" s="31"/>
      <c r="F11" s="31">
        <f>SUBTOTAL(109,F2:F10)</f>
        <v>0</v>
      </c>
      <c r="G11" s="31"/>
      <c r="H11" s="32"/>
      <c r="I11" s="32"/>
      <c r="J11" s="32"/>
      <c r="K11" s="32"/>
      <c r="L11" s="32"/>
      <c r="M11" s="32"/>
      <c r="N11" s="32"/>
      <c r="O11" s="32"/>
      <c r="P11" s="31"/>
      <c r="Q11" s="33"/>
    </row>
    <row r="12" spans="1:17" x14ac:dyDescent="0.45">
      <c r="A12" s="14"/>
      <c r="B12" s="8"/>
      <c r="C12" s="9"/>
      <c r="D12" s="8"/>
      <c r="E12" s="8"/>
      <c r="F12" s="8"/>
      <c r="G12" s="8"/>
      <c r="H12" s="10"/>
      <c r="I12" s="10"/>
      <c r="J12" s="10"/>
      <c r="K12" s="10"/>
      <c r="L12" s="10"/>
      <c r="M12" s="10"/>
      <c r="N12" s="10"/>
      <c r="O12" s="10"/>
      <c r="P12" s="8"/>
      <c r="Q12" s="15"/>
    </row>
    <row r="13" spans="1:17" x14ac:dyDescent="0.45">
      <c r="B13" s="84" t="e">
        <f>C9+C10+#REF!</f>
        <v>#REF!</v>
      </c>
      <c r="C13" s="84">
        <f>C11-C6</f>
        <v>25000</v>
      </c>
      <c r="D13" s="85"/>
      <c r="E13" s="85"/>
    </row>
    <row r="14" spans="1:17" x14ac:dyDescent="0.45">
      <c r="B14" s="85"/>
      <c r="C14" s="84">
        <f>C3</f>
        <v>25000</v>
      </c>
      <c r="D14" s="85">
        <f>C14*100/$C$13</f>
        <v>100</v>
      </c>
      <c r="E14" s="85" t="e">
        <f>$B$13*D14/100</f>
        <v>#REF!</v>
      </c>
    </row>
    <row r="15" spans="1:17" x14ac:dyDescent="0.45">
      <c r="B15" s="85"/>
      <c r="C15" s="84" t="e">
        <f>#REF!</f>
        <v>#REF!</v>
      </c>
      <c r="D15" s="85" t="e">
        <f>C15*100/$C$13</f>
        <v>#REF!</v>
      </c>
      <c r="E15" s="85" t="e">
        <f>$B$13*D15/100</f>
        <v>#REF!</v>
      </c>
    </row>
    <row r="16" spans="1:17" x14ac:dyDescent="0.45">
      <c r="B16" s="85"/>
      <c r="C16" s="84" t="e">
        <f>#REF!</f>
        <v>#REF!</v>
      </c>
      <c r="D16" s="85" t="e">
        <f>C16*100/$C$13</f>
        <v>#REF!</v>
      </c>
      <c r="E16" s="85" t="e">
        <f>$B$13*D16/100</f>
        <v>#REF!</v>
      </c>
    </row>
    <row r="17" spans="2:5" x14ac:dyDescent="0.45">
      <c r="B17" s="85"/>
      <c r="C17" s="84"/>
      <c r="D17" s="85"/>
      <c r="E17" s="85"/>
    </row>
    <row r="18" spans="2:5" x14ac:dyDescent="0.45">
      <c r="B18" s="85"/>
      <c r="C18" s="84"/>
      <c r="D18" s="85"/>
      <c r="E18" s="85"/>
    </row>
  </sheetData>
  <dataValidations count="3">
    <dataValidation type="list" allowBlank="1" showInputMessage="1" showErrorMessage="1" sqref="G3 H4:H5" xr:uid="{85ADC211-0935-1649-88DC-115F6ECB6480}">
      <formula1>"1,2,3,1 2,1 3, 2 3, 1 2 3"</formula1>
    </dataValidation>
    <dataValidation type="list" allowBlank="1" showInputMessage="1" showErrorMessage="1" sqref="D7 D4:D5" xr:uid="{FE9CB1BD-0AB4-274B-96D7-1A95316EC4BE}">
      <formula1>"uus, jätkuv, lõppev"</formula1>
    </dataValidation>
    <dataValidation type="list" allowBlank="1" showInputMessage="1" showErrorMessage="1" sqref="H7" xr:uid="{7EC074B8-980A-B84C-872B-84CE89F32850}">
      <formula1>"1, 2, 3, 1,2, 1,3, 2,3, 1,2,3"</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8AE77-1DD2-4199-8804-E300348A5AE2}">
  <dimension ref="A1:Q31"/>
  <sheetViews>
    <sheetView topLeftCell="B1" zoomScale="80" zoomScaleNormal="80" workbookViewId="0">
      <pane ySplit="1" topLeftCell="A9" activePane="bottomLeft" state="frozen"/>
      <selection pane="bottomLeft" activeCell="F24" sqref="F24"/>
    </sheetView>
  </sheetViews>
  <sheetFormatPr defaultColWidth="9.19921875" defaultRowHeight="14.25" x14ac:dyDescent="0.45"/>
  <cols>
    <col min="1" max="1" width="29" style="1" customWidth="1"/>
    <col min="2" max="2" width="29.796875" style="1" customWidth="1"/>
    <col min="3" max="3" width="13" style="2" customWidth="1"/>
    <col min="4" max="4" width="14.265625" style="1" customWidth="1"/>
    <col min="5" max="5" width="22.6640625" style="1" customWidth="1"/>
    <col min="6" max="6" width="11.46484375" style="1" customWidth="1"/>
    <col min="7" max="7" width="44.19921875" style="1" customWidth="1"/>
    <col min="8" max="8" width="24.46484375" style="1" customWidth="1"/>
    <col min="9" max="9" width="32.796875" style="1" customWidth="1"/>
    <col min="10" max="10" width="25.796875" style="1" customWidth="1"/>
    <col min="11" max="11" width="29.19921875" style="1" customWidth="1"/>
    <col min="12" max="12" width="31" style="1" customWidth="1"/>
    <col min="13" max="13" width="27.46484375" style="1" customWidth="1"/>
    <col min="14" max="14" width="26.46484375" style="1" customWidth="1"/>
    <col min="15" max="15" width="34.796875" style="1" customWidth="1"/>
    <col min="16" max="16" width="29" style="1" customWidth="1"/>
    <col min="17" max="17" width="21.46484375" customWidth="1"/>
  </cols>
  <sheetData>
    <row r="1" spans="1:17" s="1" customFormat="1" ht="57.75" customHeight="1" x14ac:dyDescent="0.45">
      <c r="A1" s="17" t="s">
        <v>4</v>
      </c>
      <c r="B1" s="89" t="s">
        <v>5</v>
      </c>
      <c r="C1" s="19" t="s">
        <v>6</v>
      </c>
      <c r="D1" s="87" t="s">
        <v>7</v>
      </c>
      <c r="E1" s="20" t="s">
        <v>8</v>
      </c>
      <c r="F1" s="86" t="s">
        <v>9</v>
      </c>
      <c r="G1" s="18" t="s">
        <v>10</v>
      </c>
      <c r="H1" s="18" t="s">
        <v>11</v>
      </c>
      <c r="I1" s="18" t="s">
        <v>12</v>
      </c>
      <c r="J1" s="18" t="s">
        <v>13</v>
      </c>
      <c r="K1" s="18" t="s">
        <v>14</v>
      </c>
      <c r="L1" s="18" t="s">
        <v>15</v>
      </c>
      <c r="M1" s="18" t="s">
        <v>16</v>
      </c>
      <c r="N1" s="18" t="s">
        <v>17</v>
      </c>
      <c r="O1" s="18" t="s">
        <v>18</v>
      </c>
      <c r="P1" s="18" t="s">
        <v>19</v>
      </c>
      <c r="Q1" s="30" t="s">
        <v>20</v>
      </c>
    </row>
    <row r="2" spans="1:17" s="1" customFormat="1" ht="188.25" customHeight="1" thickBot="1" x14ac:dyDescent="0.5">
      <c r="A2" s="67"/>
      <c r="B2" s="88"/>
      <c r="C2" s="27"/>
      <c r="D2" s="26"/>
      <c r="E2" s="28" t="s">
        <v>21</v>
      </c>
      <c r="F2" s="28"/>
      <c r="G2" s="29" t="s">
        <v>48</v>
      </c>
      <c r="H2" s="68" t="s">
        <v>49</v>
      </c>
      <c r="I2" s="69"/>
      <c r="J2" s="69"/>
      <c r="K2" s="69"/>
      <c r="L2" s="69"/>
      <c r="M2" s="69"/>
      <c r="N2" s="69"/>
      <c r="O2" s="66"/>
      <c r="P2" s="26"/>
      <c r="Q2" s="70"/>
    </row>
    <row r="3" spans="1:17" ht="45.95" customHeight="1" x14ac:dyDescent="0.45">
      <c r="A3" s="71" t="s">
        <v>24</v>
      </c>
      <c r="B3" s="63" t="s">
        <v>25</v>
      </c>
      <c r="C3" s="24">
        <f>SUM(C4:C11)</f>
        <v>1094000</v>
      </c>
      <c r="D3" s="23"/>
      <c r="E3" s="23"/>
      <c r="F3" s="23"/>
      <c r="G3" s="23"/>
      <c r="H3" s="23"/>
      <c r="I3" s="23"/>
      <c r="J3" s="23"/>
      <c r="K3" s="23"/>
      <c r="L3" s="23"/>
      <c r="M3" s="23"/>
      <c r="N3" s="23"/>
      <c r="O3" s="23"/>
      <c r="P3" s="23"/>
      <c r="Q3" s="25"/>
    </row>
    <row r="4" spans="1:17" ht="233.2" customHeight="1" x14ac:dyDescent="0.45">
      <c r="A4" s="21"/>
      <c r="B4" s="4" t="s">
        <v>50</v>
      </c>
      <c r="C4" s="5">
        <v>180000</v>
      </c>
      <c r="D4" s="4" t="s">
        <v>27</v>
      </c>
      <c r="E4" s="46" t="s">
        <v>28</v>
      </c>
      <c r="F4" s="59">
        <v>200</v>
      </c>
      <c r="G4" s="45" t="s">
        <v>51</v>
      </c>
      <c r="H4" s="4">
        <v>1</v>
      </c>
      <c r="I4" s="4" t="s">
        <v>52</v>
      </c>
      <c r="J4" s="45" t="s">
        <v>53</v>
      </c>
      <c r="K4" s="45" t="s">
        <v>54</v>
      </c>
      <c r="L4" s="45" t="s">
        <v>34</v>
      </c>
      <c r="M4" s="47" t="s">
        <v>35</v>
      </c>
      <c r="N4" s="47" t="s">
        <v>36</v>
      </c>
      <c r="O4" s="47" t="s">
        <v>55</v>
      </c>
      <c r="P4" s="90" t="s">
        <v>56</v>
      </c>
      <c r="Q4" s="72" t="s">
        <v>57</v>
      </c>
    </row>
    <row r="5" spans="1:17" ht="171.1" customHeight="1" x14ac:dyDescent="0.45">
      <c r="A5" s="21"/>
      <c r="B5" s="4" t="s">
        <v>58</v>
      </c>
      <c r="C5" s="5">
        <v>220000</v>
      </c>
      <c r="D5" s="4" t="s">
        <v>27</v>
      </c>
      <c r="E5" s="93" t="s">
        <v>28</v>
      </c>
      <c r="F5" s="59">
        <v>1000</v>
      </c>
      <c r="G5" s="45" t="s">
        <v>59</v>
      </c>
      <c r="H5" s="4">
        <v>1</v>
      </c>
      <c r="I5" s="4" t="s">
        <v>52</v>
      </c>
      <c r="J5" s="45" t="s">
        <v>53</v>
      </c>
      <c r="K5" s="45" t="s">
        <v>54</v>
      </c>
      <c r="L5" s="45" t="s">
        <v>34</v>
      </c>
      <c r="M5" s="47" t="s">
        <v>35</v>
      </c>
      <c r="N5" s="47" t="s">
        <v>36</v>
      </c>
      <c r="O5" s="47" t="s">
        <v>55</v>
      </c>
      <c r="P5" s="90" t="s">
        <v>60</v>
      </c>
      <c r="Q5" s="96" t="s">
        <v>57</v>
      </c>
    </row>
    <row r="6" spans="1:17" ht="179.2" customHeight="1" x14ac:dyDescent="0.45">
      <c r="A6" s="21"/>
      <c r="B6" s="4" t="s">
        <v>61</v>
      </c>
      <c r="C6" s="48">
        <v>98000</v>
      </c>
      <c r="D6" s="4" t="s">
        <v>62</v>
      </c>
      <c r="E6" s="93">
        <v>4</v>
      </c>
      <c r="F6" s="59">
        <v>3</v>
      </c>
      <c r="G6" s="4" t="s">
        <v>63</v>
      </c>
      <c r="H6" s="45">
        <v>1</v>
      </c>
      <c r="I6" s="4" t="s">
        <v>52</v>
      </c>
      <c r="J6" s="45" t="s">
        <v>53</v>
      </c>
      <c r="K6" s="45" t="s">
        <v>64</v>
      </c>
      <c r="L6" s="45" t="s">
        <v>34</v>
      </c>
      <c r="M6" s="47" t="s">
        <v>35</v>
      </c>
      <c r="N6" s="47" t="s">
        <v>36</v>
      </c>
      <c r="O6" s="47" t="s">
        <v>55</v>
      </c>
      <c r="P6" s="4" t="s">
        <v>65</v>
      </c>
      <c r="Q6" s="72" t="s">
        <v>66</v>
      </c>
    </row>
    <row r="7" spans="1:17" ht="226.6" customHeight="1" thickBot="1" x14ac:dyDescent="0.5">
      <c r="A7" s="11"/>
      <c r="B7" s="4" t="s">
        <v>67</v>
      </c>
      <c r="C7" s="48">
        <v>277000</v>
      </c>
      <c r="D7" s="4" t="s">
        <v>27</v>
      </c>
      <c r="E7" s="46" t="s">
        <v>28</v>
      </c>
      <c r="F7" s="62" t="s">
        <v>29</v>
      </c>
      <c r="G7" s="4" t="s">
        <v>68</v>
      </c>
      <c r="H7" s="6">
        <v>1</v>
      </c>
      <c r="I7" s="6" t="s">
        <v>31</v>
      </c>
      <c r="J7" s="6" t="s">
        <v>32</v>
      </c>
      <c r="K7" s="6" t="s">
        <v>33</v>
      </c>
      <c r="L7" s="45" t="s">
        <v>34</v>
      </c>
      <c r="M7" s="47" t="s">
        <v>35</v>
      </c>
      <c r="N7" s="47" t="s">
        <v>36</v>
      </c>
      <c r="O7" s="47" t="s">
        <v>55</v>
      </c>
      <c r="P7" s="4"/>
      <c r="Q7" s="13" t="s">
        <v>69</v>
      </c>
    </row>
    <row r="8" spans="1:17" ht="257.2" customHeight="1" thickBot="1" x14ac:dyDescent="0.5">
      <c r="A8" s="11"/>
      <c r="B8" s="4" t="s">
        <v>70</v>
      </c>
      <c r="C8" s="48">
        <v>109000</v>
      </c>
      <c r="D8" s="4" t="s">
        <v>27</v>
      </c>
      <c r="E8" s="46" t="s">
        <v>28</v>
      </c>
      <c r="F8" s="62" t="s">
        <v>29</v>
      </c>
      <c r="G8" s="4" t="s">
        <v>71</v>
      </c>
      <c r="H8" s="6">
        <v>1</v>
      </c>
      <c r="I8" s="6" t="s">
        <v>31</v>
      </c>
      <c r="J8" s="6" t="s">
        <v>32</v>
      </c>
      <c r="K8" s="6" t="s">
        <v>33</v>
      </c>
      <c r="L8" s="45" t="s">
        <v>34</v>
      </c>
      <c r="M8" s="47" t="s">
        <v>35</v>
      </c>
      <c r="N8" s="47" t="s">
        <v>36</v>
      </c>
      <c r="O8" s="47" t="s">
        <v>55</v>
      </c>
      <c r="P8" s="4"/>
      <c r="Q8" s="13" t="s">
        <v>72</v>
      </c>
    </row>
    <row r="9" spans="1:17" ht="137.1" customHeight="1" thickBot="1" x14ac:dyDescent="0.5">
      <c r="A9" s="11"/>
      <c r="B9" s="4" t="s">
        <v>26</v>
      </c>
      <c r="C9" s="48">
        <v>25000</v>
      </c>
      <c r="D9" s="4" t="s">
        <v>27</v>
      </c>
      <c r="E9" s="46" t="s">
        <v>28</v>
      </c>
      <c r="F9" s="62" t="s">
        <v>29</v>
      </c>
      <c r="G9" s="4" t="s">
        <v>30</v>
      </c>
      <c r="H9" s="6">
        <v>1</v>
      </c>
      <c r="I9" s="6" t="s">
        <v>31</v>
      </c>
      <c r="J9" s="6" t="s">
        <v>32</v>
      </c>
      <c r="K9" s="6" t="s">
        <v>33</v>
      </c>
      <c r="L9" s="45" t="s">
        <v>34</v>
      </c>
      <c r="M9" s="47" t="s">
        <v>35</v>
      </c>
      <c r="N9" s="47" t="s">
        <v>36</v>
      </c>
      <c r="O9" s="47" t="s">
        <v>55</v>
      </c>
      <c r="P9" s="4"/>
      <c r="Q9" s="13" t="s">
        <v>38</v>
      </c>
    </row>
    <row r="10" spans="1:17" ht="211.05" customHeight="1" x14ac:dyDescent="0.45">
      <c r="A10" s="21"/>
      <c r="B10" s="4" t="s">
        <v>73</v>
      </c>
      <c r="C10" s="48">
        <v>150000</v>
      </c>
      <c r="D10" s="4" t="s">
        <v>27</v>
      </c>
      <c r="E10" s="45" t="s">
        <v>28</v>
      </c>
      <c r="F10" s="45">
        <v>30</v>
      </c>
      <c r="G10" s="45" t="s">
        <v>74</v>
      </c>
      <c r="H10" s="94" t="s">
        <v>75</v>
      </c>
      <c r="I10" s="4" t="s">
        <v>52</v>
      </c>
      <c r="J10" s="45" t="s">
        <v>53</v>
      </c>
      <c r="K10" s="45" t="s">
        <v>54</v>
      </c>
      <c r="L10" s="45" t="s">
        <v>34</v>
      </c>
      <c r="M10" s="47" t="s">
        <v>35</v>
      </c>
      <c r="N10" s="47" t="s">
        <v>36</v>
      </c>
      <c r="O10" s="47" t="s">
        <v>55</v>
      </c>
      <c r="P10" s="4" t="s">
        <v>76</v>
      </c>
      <c r="Q10" s="72" t="s">
        <v>77</v>
      </c>
    </row>
    <row r="11" spans="1:17" ht="170.25" customHeight="1" thickBot="1" x14ac:dyDescent="0.5">
      <c r="A11" s="11"/>
      <c r="B11" s="4" t="s">
        <v>78</v>
      </c>
      <c r="C11" s="48">
        <v>35000</v>
      </c>
      <c r="D11" s="4" t="s">
        <v>27</v>
      </c>
      <c r="E11" s="93">
        <v>4</v>
      </c>
      <c r="F11" s="92">
        <v>50</v>
      </c>
      <c r="G11" s="45" t="s">
        <v>79</v>
      </c>
      <c r="H11" s="95" t="s">
        <v>75</v>
      </c>
      <c r="I11" s="4" t="s">
        <v>52</v>
      </c>
      <c r="J11" s="45" t="s">
        <v>53</v>
      </c>
      <c r="K11" s="45" t="s">
        <v>54</v>
      </c>
      <c r="L11" s="45" t="s">
        <v>34</v>
      </c>
      <c r="M11" s="47" t="s">
        <v>35</v>
      </c>
      <c r="N11" s="47" t="s">
        <v>36</v>
      </c>
      <c r="O11" s="47" t="s">
        <v>55</v>
      </c>
      <c r="P11" s="4"/>
      <c r="Q11" s="72" t="s">
        <v>77</v>
      </c>
    </row>
    <row r="12" spans="1:17" ht="29.1" customHeight="1" thickBot="1" x14ac:dyDescent="0.5">
      <c r="A12" s="11"/>
      <c r="B12" s="4"/>
      <c r="C12" s="48"/>
      <c r="D12" s="4"/>
      <c r="E12" s="45"/>
      <c r="F12" s="92"/>
      <c r="G12" s="45"/>
      <c r="H12" s="6"/>
      <c r="I12" s="6"/>
      <c r="J12" s="6"/>
      <c r="K12" s="6"/>
      <c r="L12" s="6"/>
      <c r="M12" s="6"/>
      <c r="N12" s="6"/>
      <c r="O12" s="6"/>
      <c r="P12" s="4"/>
      <c r="Q12" s="13"/>
    </row>
    <row r="13" spans="1:17" ht="40.5" customHeight="1" x14ac:dyDescent="0.45">
      <c r="A13" s="73" t="s">
        <v>80</v>
      </c>
      <c r="B13" s="74" t="s">
        <v>25</v>
      </c>
      <c r="C13" s="16">
        <f>SUM(C14:C14)</f>
        <v>220000</v>
      </c>
      <c r="D13" s="3"/>
      <c r="E13" s="3"/>
      <c r="F13" s="3"/>
      <c r="G13" s="3"/>
      <c r="H13" s="3"/>
      <c r="I13" s="3"/>
      <c r="J13" s="3"/>
      <c r="K13" s="3"/>
      <c r="L13" s="3"/>
      <c r="M13" s="3"/>
      <c r="N13" s="3"/>
      <c r="O13" s="3"/>
      <c r="P13" s="3"/>
      <c r="Q13" s="65"/>
    </row>
    <row r="14" spans="1:17" ht="215.2" customHeight="1" thickBot="1" x14ac:dyDescent="0.5">
      <c r="A14" s="21"/>
      <c r="B14" s="4" t="s">
        <v>81</v>
      </c>
      <c r="C14" s="5">
        <v>220000</v>
      </c>
      <c r="D14" s="4" t="s">
        <v>27</v>
      </c>
      <c r="E14" s="56">
        <v>2.2999999999999998</v>
      </c>
      <c r="F14" s="51">
        <v>80</v>
      </c>
      <c r="G14" s="45" t="s">
        <v>82</v>
      </c>
      <c r="H14" s="4">
        <v>1</v>
      </c>
      <c r="I14" s="4" t="s">
        <v>83</v>
      </c>
      <c r="J14" s="6" t="s">
        <v>84</v>
      </c>
      <c r="K14" s="45" t="s">
        <v>85</v>
      </c>
      <c r="L14" s="45" t="s">
        <v>34</v>
      </c>
      <c r="M14" s="47" t="s">
        <v>35</v>
      </c>
      <c r="N14" s="47" t="s">
        <v>36</v>
      </c>
      <c r="O14" s="47" t="s">
        <v>55</v>
      </c>
      <c r="P14" s="4" t="s">
        <v>86</v>
      </c>
      <c r="Q14" s="96" t="s">
        <v>87</v>
      </c>
    </row>
    <row r="15" spans="1:17" ht="37.450000000000003" customHeight="1" thickBot="1" x14ac:dyDescent="0.5">
      <c r="A15" s="11"/>
      <c r="B15" s="4"/>
      <c r="C15" s="5"/>
      <c r="D15" s="4"/>
      <c r="E15" s="52"/>
      <c r="F15" s="51"/>
      <c r="G15" s="45"/>
      <c r="H15" s="4"/>
      <c r="I15" s="6"/>
      <c r="J15" s="6"/>
      <c r="K15" s="6"/>
      <c r="L15" s="6"/>
      <c r="M15" s="6"/>
      <c r="N15" s="6"/>
      <c r="O15" s="6"/>
      <c r="P15" s="4"/>
      <c r="Q15" s="12"/>
    </row>
    <row r="16" spans="1:17" ht="40.5" customHeight="1" x14ac:dyDescent="0.45">
      <c r="A16" s="73" t="s">
        <v>88</v>
      </c>
      <c r="B16" s="74" t="s">
        <v>40</v>
      </c>
      <c r="C16" s="16">
        <f>SUM(C17:C17)</f>
        <v>500000</v>
      </c>
      <c r="D16" s="3"/>
      <c r="E16" s="3"/>
      <c r="F16" s="3"/>
      <c r="G16" s="3"/>
      <c r="H16" s="3"/>
      <c r="I16" s="3"/>
      <c r="J16" s="3"/>
      <c r="K16" s="3"/>
      <c r="L16" s="3"/>
      <c r="M16" s="3"/>
      <c r="N16" s="3"/>
      <c r="O16" s="3"/>
      <c r="P16" s="3"/>
      <c r="Q16" s="65"/>
    </row>
    <row r="17" spans="1:17" ht="335.1" customHeight="1" x14ac:dyDescent="0.45">
      <c r="A17" s="21"/>
      <c r="B17" s="4" t="s">
        <v>89</v>
      </c>
      <c r="C17" s="55">
        <v>500000</v>
      </c>
      <c r="D17" s="7" t="s">
        <v>62</v>
      </c>
      <c r="E17" s="4" t="s">
        <v>90</v>
      </c>
      <c r="F17" s="4">
        <v>10</v>
      </c>
      <c r="G17" s="4" t="s">
        <v>91</v>
      </c>
      <c r="H17" s="94" t="s">
        <v>75</v>
      </c>
      <c r="I17" s="4" t="s">
        <v>52</v>
      </c>
      <c r="J17" s="45" t="s">
        <v>53</v>
      </c>
      <c r="K17" s="45" t="s">
        <v>54</v>
      </c>
      <c r="L17" s="45" t="s">
        <v>34</v>
      </c>
      <c r="M17" s="47" t="s">
        <v>35</v>
      </c>
      <c r="N17" s="47" t="s">
        <v>36</v>
      </c>
      <c r="O17" s="47" t="s">
        <v>55</v>
      </c>
      <c r="P17" s="4" t="s">
        <v>92</v>
      </c>
      <c r="Q17" s="97" t="s">
        <v>93</v>
      </c>
    </row>
    <row r="18" spans="1:17" ht="22.5" customHeight="1" thickBot="1" x14ac:dyDescent="0.5">
      <c r="A18" s="11"/>
      <c r="B18" s="4"/>
      <c r="C18" s="5"/>
      <c r="D18" s="4"/>
      <c r="E18" s="4"/>
      <c r="F18" s="22"/>
      <c r="G18" s="4"/>
      <c r="H18" s="6"/>
      <c r="I18" s="6"/>
      <c r="J18" s="6"/>
      <c r="K18" s="6"/>
      <c r="L18" s="6"/>
      <c r="M18" s="6"/>
      <c r="N18" s="6"/>
      <c r="O18" s="6"/>
      <c r="P18" s="4"/>
      <c r="Q18" s="12"/>
    </row>
    <row r="19" spans="1:17" ht="33" customHeight="1" x14ac:dyDescent="0.45">
      <c r="A19" s="76" t="s">
        <v>39</v>
      </c>
      <c r="B19" s="74" t="s">
        <v>40</v>
      </c>
      <c r="C19" s="78">
        <f>SUM(C20:C22)</f>
        <v>613220</v>
      </c>
      <c r="D19" s="77"/>
      <c r="E19" s="77"/>
      <c r="F19" s="77"/>
      <c r="G19" s="77"/>
      <c r="H19" s="79"/>
      <c r="I19" s="79"/>
      <c r="J19" s="79"/>
      <c r="K19" s="79"/>
      <c r="L19" s="79"/>
      <c r="M19" s="79"/>
      <c r="N19" s="79"/>
      <c r="O19" s="79"/>
      <c r="P19" s="77"/>
      <c r="Q19" s="80"/>
    </row>
    <row r="20" spans="1:17" ht="31.6" customHeight="1" x14ac:dyDescent="0.45">
      <c r="A20" s="4"/>
      <c r="B20" s="4" t="s">
        <v>41</v>
      </c>
      <c r="C20" s="5">
        <v>522800</v>
      </c>
      <c r="D20" s="4" t="s">
        <v>27</v>
      </c>
      <c r="E20" s="4"/>
      <c r="F20" s="4"/>
      <c r="G20" s="45" t="s">
        <v>42</v>
      </c>
      <c r="H20" s="4"/>
      <c r="I20" s="4"/>
      <c r="J20" s="4"/>
      <c r="K20" s="45"/>
      <c r="L20" s="4"/>
      <c r="M20" s="6"/>
      <c r="N20" s="6"/>
      <c r="O20" s="6"/>
      <c r="P20" s="4"/>
      <c r="Q20" s="6" t="s">
        <v>38</v>
      </c>
    </row>
    <row r="21" spans="1:17" ht="24.85" customHeight="1" x14ac:dyDescent="0.45">
      <c r="A21" s="4"/>
      <c r="B21" s="4" t="s">
        <v>43</v>
      </c>
      <c r="C21" s="5">
        <f>C20*0.15</f>
        <v>78420</v>
      </c>
      <c r="D21" s="4" t="s">
        <v>27</v>
      </c>
      <c r="E21" s="4"/>
      <c r="F21" s="4"/>
      <c r="G21" s="45"/>
      <c r="H21" s="6"/>
      <c r="I21" s="6"/>
      <c r="J21" s="6"/>
      <c r="K21" s="6"/>
      <c r="L21" s="6"/>
      <c r="M21" s="6"/>
      <c r="N21" s="6"/>
      <c r="O21" s="6"/>
      <c r="P21" s="4"/>
      <c r="Q21" s="64" t="s">
        <v>44</v>
      </c>
    </row>
    <row r="22" spans="1:17" s="57" customFormat="1" x14ac:dyDescent="0.45">
      <c r="A22" s="58"/>
      <c r="B22" s="58" t="s">
        <v>45</v>
      </c>
      <c r="C22" s="91">
        <v>12000</v>
      </c>
      <c r="D22" s="58" t="s">
        <v>27</v>
      </c>
      <c r="E22" s="58"/>
      <c r="F22" s="59"/>
      <c r="G22" s="60"/>
      <c r="H22" s="61"/>
      <c r="I22" s="61"/>
      <c r="J22" s="61"/>
      <c r="K22" s="61"/>
      <c r="L22" s="61"/>
      <c r="M22" s="61"/>
      <c r="N22" s="61"/>
      <c r="O22" s="61"/>
      <c r="P22" s="58"/>
      <c r="Q22" s="75" t="s">
        <v>38</v>
      </c>
    </row>
    <row r="23" spans="1:17" s="57" customFormat="1" ht="43.15" thickBot="1" x14ac:dyDescent="0.5">
      <c r="A23" s="58"/>
      <c r="B23" s="82" t="s">
        <v>46</v>
      </c>
      <c r="C23" s="83">
        <v>100000</v>
      </c>
      <c r="D23" s="58"/>
      <c r="E23" s="58"/>
      <c r="F23" s="59"/>
      <c r="G23" s="60"/>
      <c r="H23" s="61"/>
      <c r="I23" s="61"/>
      <c r="J23" s="61"/>
      <c r="K23" s="61"/>
      <c r="L23" s="61"/>
      <c r="M23" s="61"/>
      <c r="N23" s="61"/>
      <c r="O23" s="61"/>
      <c r="P23" s="58"/>
      <c r="Q23" s="75"/>
    </row>
    <row r="24" spans="1:17" ht="40.5" customHeight="1" thickBot="1" x14ac:dyDescent="0.5">
      <c r="A24" s="49" t="s">
        <v>47</v>
      </c>
      <c r="B24" s="50"/>
      <c r="C24" s="81">
        <f>C3+C13+C16+C19</f>
        <v>2427220</v>
      </c>
      <c r="D24" s="31"/>
      <c r="E24" s="31"/>
      <c r="F24" s="31">
        <f>SUBTOTAL(109,F2:F23)</f>
        <v>1373</v>
      </c>
      <c r="G24" s="31"/>
      <c r="H24" s="32"/>
      <c r="I24" s="32"/>
      <c r="J24" s="32"/>
      <c r="K24" s="32"/>
      <c r="L24" s="32"/>
      <c r="M24" s="32"/>
      <c r="N24" s="32"/>
      <c r="O24" s="32"/>
      <c r="P24" s="31"/>
      <c r="Q24" s="33"/>
    </row>
    <row r="25" spans="1:17" x14ac:dyDescent="0.45">
      <c r="A25" s="14"/>
      <c r="B25" s="8"/>
      <c r="C25" s="9"/>
      <c r="D25" s="8"/>
      <c r="E25" s="8"/>
      <c r="F25" s="8"/>
      <c r="G25" s="8"/>
      <c r="H25" s="10"/>
      <c r="I25" s="10"/>
      <c r="J25" s="10"/>
      <c r="K25" s="10"/>
      <c r="L25" s="10"/>
      <c r="M25" s="10"/>
      <c r="N25" s="10"/>
      <c r="O25" s="10"/>
      <c r="P25" s="8"/>
      <c r="Q25" s="15"/>
    </row>
    <row r="26" spans="1:17" x14ac:dyDescent="0.45">
      <c r="B26" s="84" t="e">
        <f>C22+C23+#REF!</f>
        <v>#REF!</v>
      </c>
      <c r="C26" s="84">
        <f>C24-C19</f>
        <v>1814000</v>
      </c>
      <c r="D26" s="85"/>
      <c r="E26" s="85"/>
    </row>
    <row r="27" spans="1:17" x14ac:dyDescent="0.45">
      <c r="B27" s="85"/>
      <c r="C27" s="84">
        <f>C3</f>
        <v>1094000</v>
      </c>
      <c r="D27" s="85">
        <f>C27*100/$C$26</f>
        <v>60.308710033076075</v>
      </c>
      <c r="E27" s="85" t="e">
        <f>$B$26*D27/100</f>
        <v>#REF!</v>
      </c>
    </row>
    <row r="28" spans="1:17" x14ac:dyDescent="0.45">
      <c r="B28" s="85"/>
      <c r="C28" s="84">
        <f>C13</f>
        <v>220000</v>
      </c>
      <c r="D28" s="85">
        <f>C28*100/$C$26</f>
        <v>12.127894156560089</v>
      </c>
      <c r="E28" s="85" t="e">
        <f>$B$26*D28/100</f>
        <v>#REF!</v>
      </c>
    </row>
    <row r="29" spans="1:17" x14ac:dyDescent="0.45">
      <c r="B29" s="85"/>
      <c r="C29" s="84">
        <f>C16</f>
        <v>500000</v>
      </c>
      <c r="D29" s="85">
        <f>C29*100/$C$26</f>
        <v>27.563395810363836</v>
      </c>
      <c r="E29" s="85" t="e">
        <f>$B$26*D29/100</f>
        <v>#REF!</v>
      </c>
    </row>
    <row r="30" spans="1:17" x14ac:dyDescent="0.45">
      <c r="B30" s="85"/>
      <c r="C30" s="84"/>
      <c r="D30" s="85"/>
      <c r="E30" s="85"/>
    </row>
    <row r="31" spans="1:17" x14ac:dyDescent="0.45">
      <c r="B31" s="85"/>
      <c r="C31" s="84"/>
      <c r="D31" s="85"/>
      <c r="E31" s="85"/>
    </row>
  </sheetData>
  <dataValidations count="3">
    <dataValidation type="list" allowBlank="1" showInputMessage="1" showErrorMessage="1" sqref="G13 G16 G3 H4:H12 H14:H15 H17:H18" xr:uid="{BE95F379-D7ED-4A35-96D6-BF046DD27A51}">
      <formula1>"1,2,3,1 2,1 3, 2 3, 1 2 3"</formula1>
    </dataValidation>
    <dataValidation type="list" allowBlank="1" showInputMessage="1" showErrorMessage="1" sqref="D4:D12 D20 D17:D18 D14:D15" xr:uid="{1D8DB393-3F8E-4107-9296-4B3295D9506A}">
      <formula1>"uus, jätkuv, lõppev"</formula1>
    </dataValidation>
    <dataValidation type="list" allowBlank="1" showInputMessage="1" showErrorMessage="1" sqref="H20" xr:uid="{09A22777-10D8-4EAB-B242-84CA7245B3B6}">
      <formula1>"1, 2, 3, 1,2, 1,3, 2,3, 1,2,3"</formula1>
    </dataValidation>
  </dataValidation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38A80-875D-4ED3-A5DC-5C181642D74D}">
  <dimension ref="A1:Q31"/>
  <sheetViews>
    <sheetView tabSelected="1" topLeftCell="F1" zoomScale="70" zoomScaleNormal="70" workbookViewId="0">
      <pane ySplit="1" topLeftCell="A4" activePane="bottomLeft" state="frozen"/>
      <selection pane="bottomLeft" activeCell="P8" sqref="P8"/>
    </sheetView>
  </sheetViews>
  <sheetFormatPr defaultColWidth="9.19921875" defaultRowHeight="14.25" x14ac:dyDescent="0.45"/>
  <cols>
    <col min="1" max="1" width="29" style="1" customWidth="1"/>
    <col min="2" max="2" width="29.796875" style="1" customWidth="1"/>
    <col min="3" max="3" width="13" style="2" customWidth="1"/>
    <col min="4" max="4" width="14.265625" style="1" customWidth="1"/>
    <col min="5" max="5" width="22.6640625" style="1" customWidth="1"/>
    <col min="6" max="6" width="11.46484375" style="1" customWidth="1"/>
    <col min="7" max="7" width="44.19921875" style="1" customWidth="1"/>
    <col min="8" max="8" width="24.46484375" style="1" customWidth="1"/>
    <col min="9" max="9" width="32.796875" style="1" customWidth="1"/>
    <col min="10" max="10" width="25.796875" style="1" customWidth="1"/>
    <col min="11" max="11" width="29.19921875" style="1" customWidth="1"/>
    <col min="12" max="12" width="31" style="1" customWidth="1"/>
    <col min="13" max="13" width="27.46484375" style="1" customWidth="1"/>
    <col min="14" max="14" width="26.46484375" style="1" customWidth="1"/>
    <col min="15" max="15" width="34.796875" style="1" customWidth="1"/>
    <col min="16" max="16" width="29" style="1" customWidth="1"/>
    <col min="17" max="17" width="21.46484375" customWidth="1"/>
  </cols>
  <sheetData>
    <row r="1" spans="1:17" s="1" customFormat="1" ht="57.75" customHeight="1" x14ac:dyDescent="0.45">
      <c r="A1" s="17" t="s">
        <v>4</v>
      </c>
      <c r="B1" s="89" t="s">
        <v>5</v>
      </c>
      <c r="C1" s="19" t="s">
        <v>6</v>
      </c>
      <c r="D1" s="87" t="s">
        <v>7</v>
      </c>
      <c r="E1" s="20" t="s">
        <v>8</v>
      </c>
      <c r="F1" s="86" t="s">
        <v>9</v>
      </c>
      <c r="G1" s="18" t="s">
        <v>10</v>
      </c>
      <c r="H1" s="18" t="s">
        <v>11</v>
      </c>
      <c r="I1" s="18" t="s">
        <v>12</v>
      </c>
      <c r="J1" s="18" t="s">
        <v>13</v>
      </c>
      <c r="K1" s="18" t="s">
        <v>14</v>
      </c>
      <c r="L1" s="18" t="s">
        <v>15</v>
      </c>
      <c r="M1" s="18" t="s">
        <v>16</v>
      </c>
      <c r="N1" s="18" t="s">
        <v>17</v>
      </c>
      <c r="O1" s="18" t="s">
        <v>18</v>
      </c>
      <c r="P1" s="18" t="s">
        <v>19</v>
      </c>
      <c r="Q1" s="30" t="s">
        <v>20</v>
      </c>
    </row>
    <row r="2" spans="1:17" s="1" customFormat="1" ht="188.25" customHeight="1" thickBot="1" x14ac:dyDescent="0.5">
      <c r="A2" s="67"/>
      <c r="B2" s="88"/>
      <c r="C2" s="27"/>
      <c r="D2" s="26"/>
      <c r="E2" s="28" t="s">
        <v>21</v>
      </c>
      <c r="F2" s="28"/>
      <c r="G2" s="29" t="s">
        <v>48</v>
      </c>
      <c r="H2" s="68" t="s">
        <v>49</v>
      </c>
      <c r="I2" s="69"/>
      <c r="J2" s="69"/>
      <c r="K2" s="69"/>
      <c r="L2" s="69"/>
      <c r="M2" s="69"/>
      <c r="N2" s="69"/>
      <c r="O2" s="66"/>
      <c r="P2" s="26"/>
      <c r="Q2" s="70"/>
    </row>
    <row r="3" spans="1:17" ht="45.95" customHeight="1" x14ac:dyDescent="0.45">
      <c r="A3" s="71" t="s">
        <v>24</v>
      </c>
      <c r="B3" s="63" t="s">
        <v>25</v>
      </c>
      <c r="C3" s="24">
        <f>SUM(C4:C11)</f>
        <v>1064000</v>
      </c>
      <c r="D3" s="23"/>
      <c r="E3" s="23"/>
      <c r="F3" s="23"/>
      <c r="G3" s="23"/>
      <c r="H3" s="23"/>
      <c r="I3" s="23"/>
      <c r="J3" s="23"/>
      <c r="K3" s="23"/>
      <c r="L3" s="23"/>
      <c r="M3" s="23"/>
      <c r="N3" s="23"/>
      <c r="O3" s="23"/>
      <c r="P3" s="23"/>
      <c r="Q3" s="25"/>
    </row>
    <row r="4" spans="1:17" ht="233.2" customHeight="1" x14ac:dyDescent="0.45">
      <c r="A4" s="21"/>
      <c r="B4" s="4" t="s">
        <v>50</v>
      </c>
      <c r="C4" s="5">
        <v>168000</v>
      </c>
      <c r="D4" s="4" t="s">
        <v>27</v>
      </c>
      <c r="E4" s="46" t="s">
        <v>28</v>
      </c>
      <c r="F4" s="59">
        <v>100</v>
      </c>
      <c r="G4" s="45" t="s">
        <v>125</v>
      </c>
      <c r="H4" s="4">
        <v>1</v>
      </c>
      <c r="I4" s="4" t="s">
        <v>52</v>
      </c>
      <c r="J4" s="45" t="s">
        <v>53</v>
      </c>
      <c r="K4" s="45" t="s">
        <v>54</v>
      </c>
      <c r="L4" s="45" t="s">
        <v>34</v>
      </c>
      <c r="M4" s="47" t="s">
        <v>35</v>
      </c>
      <c r="N4" s="47" t="s">
        <v>36</v>
      </c>
      <c r="O4" s="47" t="s">
        <v>55</v>
      </c>
      <c r="P4" s="90" t="s">
        <v>126</v>
      </c>
      <c r="Q4" s="72" t="s">
        <v>112</v>
      </c>
    </row>
    <row r="5" spans="1:17" ht="171.1" customHeight="1" x14ac:dyDescent="0.45">
      <c r="A5" s="21"/>
      <c r="B5" s="4" t="s">
        <v>58</v>
      </c>
      <c r="C5" s="5">
        <v>20000</v>
      </c>
      <c r="D5" s="4" t="s">
        <v>27</v>
      </c>
      <c r="E5" s="93" t="s">
        <v>28</v>
      </c>
      <c r="F5" s="59">
        <v>20</v>
      </c>
      <c r="G5" s="45" t="s">
        <v>116</v>
      </c>
      <c r="H5" s="4">
        <v>1</v>
      </c>
      <c r="I5" s="4" t="s">
        <v>52</v>
      </c>
      <c r="J5" s="45" t="s">
        <v>53</v>
      </c>
      <c r="K5" s="45" t="s">
        <v>54</v>
      </c>
      <c r="L5" s="45" t="s">
        <v>34</v>
      </c>
      <c r="M5" s="47" t="s">
        <v>35</v>
      </c>
      <c r="N5" s="47" t="s">
        <v>36</v>
      </c>
      <c r="O5" s="47" t="s">
        <v>55</v>
      </c>
      <c r="P5" s="90" t="s">
        <v>113</v>
      </c>
      <c r="Q5" s="72" t="s">
        <v>112</v>
      </c>
    </row>
    <row r="6" spans="1:17" ht="179.2" customHeight="1" x14ac:dyDescent="0.45">
      <c r="A6" s="21"/>
      <c r="B6" s="4" t="s">
        <v>61</v>
      </c>
      <c r="C6" s="48">
        <v>137000</v>
      </c>
      <c r="D6" s="4" t="s">
        <v>27</v>
      </c>
      <c r="E6" s="93" t="s">
        <v>111</v>
      </c>
      <c r="F6" s="59">
        <v>50</v>
      </c>
      <c r="G6" s="4" t="s">
        <v>117</v>
      </c>
      <c r="H6" s="45">
        <v>1</v>
      </c>
      <c r="I6" s="4" t="s">
        <v>52</v>
      </c>
      <c r="J6" s="45" t="s">
        <v>53</v>
      </c>
      <c r="K6" s="45" t="s">
        <v>64</v>
      </c>
      <c r="L6" s="45" t="s">
        <v>34</v>
      </c>
      <c r="M6" s="47" t="s">
        <v>35</v>
      </c>
      <c r="N6" s="47" t="s">
        <v>36</v>
      </c>
      <c r="O6" s="47" t="s">
        <v>55</v>
      </c>
      <c r="P6" s="4" t="s">
        <v>118</v>
      </c>
      <c r="Q6" s="72" t="s">
        <v>66</v>
      </c>
    </row>
    <row r="7" spans="1:17" ht="226.6" customHeight="1" thickBot="1" x14ac:dyDescent="0.5">
      <c r="A7" s="11"/>
      <c r="B7" s="4" t="s">
        <v>67</v>
      </c>
      <c r="C7" s="48">
        <v>278000</v>
      </c>
      <c r="D7" s="4" t="s">
        <v>27</v>
      </c>
      <c r="E7" s="46" t="s">
        <v>28</v>
      </c>
      <c r="F7" s="62" t="s">
        <v>29</v>
      </c>
      <c r="G7" s="4" t="s">
        <v>124</v>
      </c>
      <c r="H7" s="6">
        <v>1</v>
      </c>
      <c r="I7" s="6" t="s">
        <v>108</v>
      </c>
      <c r="J7" s="6" t="s">
        <v>109</v>
      </c>
      <c r="K7" s="6" t="s">
        <v>110</v>
      </c>
      <c r="L7" s="45" t="s">
        <v>34</v>
      </c>
      <c r="M7" s="47" t="s">
        <v>35</v>
      </c>
      <c r="N7" s="47" t="s">
        <v>36</v>
      </c>
      <c r="O7" s="47" t="s">
        <v>55</v>
      </c>
      <c r="P7" s="4" t="s">
        <v>127</v>
      </c>
      <c r="Q7" s="13" t="s">
        <v>69</v>
      </c>
    </row>
    <row r="8" spans="1:17" ht="257.2" customHeight="1" thickBot="1" x14ac:dyDescent="0.5">
      <c r="A8" s="11"/>
      <c r="B8" s="4" t="s">
        <v>70</v>
      </c>
      <c r="C8" s="48">
        <v>119000</v>
      </c>
      <c r="D8" s="4" t="s">
        <v>27</v>
      </c>
      <c r="E8" s="46" t="s">
        <v>28</v>
      </c>
      <c r="F8" s="62" t="s">
        <v>29</v>
      </c>
      <c r="G8" s="4" t="s">
        <v>114</v>
      </c>
      <c r="H8" s="6">
        <v>1</v>
      </c>
      <c r="I8" s="6" t="s">
        <v>108</v>
      </c>
      <c r="J8" s="6" t="s">
        <v>109</v>
      </c>
      <c r="K8" s="6" t="s">
        <v>110</v>
      </c>
      <c r="L8" s="45" t="s">
        <v>34</v>
      </c>
      <c r="M8" s="47" t="s">
        <v>35</v>
      </c>
      <c r="N8" s="47" t="s">
        <v>36</v>
      </c>
      <c r="O8" s="47" t="s">
        <v>55</v>
      </c>
      <c r="P8" s="4" t="s">
        <v>119</v>
      </c>
      <c r="Q8" s="13" t="s">
        <v>72</v>
      </c>
    </row>
    <row r="9" spans="1:17" ht="137.1" customHeight="1" thickBot="1" x14ac:dyDescent="0.5">
      <c r="A9" s="11"/>
      <c r="B9" s="4" t="s">
        <v>26</v>
      </c>
      <c r="C9" s="48">
        <v>28000</v>
      </c>
      <c r="D9" s="4" t="s">
        <v>27</v>
      </c>
      <c r="E9" s="46" t="s">
        <v>28</v>
      </c>
      <c r="F9" s="62" t="s">
        <v>29</v>
      </c>
      <c r="G9" s="4" t="s">
        <v>121</v>
      </c>
      <c r="H9" s="6">
        <v>1</v>
      </c>
      <c r="I9" s="6" t="s">
        <v>108</v>
      </c>
      <c r="J9" s="6" t="s">
        <v>109</v>
      </c>
      <c r="K9" s="6" t="s">
        <v>110</v>
      </c>
      <c r="L9" s="45" t="s">
        <v>34</v>
      </c>
      <c r="M9" s="47" t="s">
        <v>35</v>
      </c>
      <c r="N9" s="47" t="s">
        <v>36</v>
      </c>
      <c r="O9" s="47" t="s">
        <v>55</v>
      </c>
      <c r="P9" s="4" t="s">
        <v>120</v>
      </c>
      <c r="Q9" s="13" t="s">
        <v>112</v>
      </c>
    </row>
    <row r="10" spans="1:17" ht="231.7" customHeight="1" x14ac:dyDescent="0.45">
      <c r="A10" s="21"/>
      <c r="B10" s="4" t="s">
        <v>73</v>
      </c>
      <c r="C10" s="48">
        <v>232000</v>
      </c>
      <c r="D10" s="4" t="s">
        <v>27</v>
      </c>
      <c r="E10" s="45" t="s">
        <v>28</v>
      </c>
      <c r="F10" s="45">
        <v>30</v>
      </c>
      <c r="G10" s="45" t="s">
        <v>74</v>
      </c>
      <c r="H10" s="94" t="s">
        <v>75</v>
      </c>
      <c r="I10" s="4" t="s">
        <v>105</v>
      </c>
      <c r="J10" s="45" t="s">
        <v>106</v>
      </c>
      <c r="K10" s="45" t="s">
        <v>54</v>
      </c>
      <c r="L10" s="45" t="s">
        <v>34</v>
      </c>
      <c r="M10" s="47" t="s">
        <v>35</v>
      </c>
      <c r="N10" s="47" t="s">
        <v>36</v>
      </c>
      <c r="O10" s="47" t="s">
        <v>55</v>
      </c>
      <c r="P10" s="4" t="s">
        <v>107</v>
      </c>
      <c r="Q10" s="72" t="s">
        <v>93</v>
      </c>
    </row>
    <row r="11" spans="1:17" ht="170.25" customHeight="1" thickBot="1" x14ac:dyDescent="0.5">
      <c r="A11" s="11"/>
      <c r="B11" s="4" t="s">
        <v>78</v>
      </c>
      <c r="C11" s="48">
        <v>82000</v>
      </c>
      <c r="D11" s="4" t="s">
        <v>27</v>
      </c>
      <c r="E11" s="45" t="s">
        <v>28</v>
      </c>
      <c r="F11" s="92">
        <v>80</v>
      </c>
      <c r="G11" s="45" t="s">
        <v>103</v>
      </c>
      <c r="H11" s="95" t="s">
        <v>75</v>
      </c>
      <c r="I11" s="4" t="s">
        <v>52</v>
      </c>
      <c r="J11" s="45" t="s">
        <v>104</v>
      </c>
      <c r="K11" s="45" t="s">
        <v>54</v>
      </c>
      <c r="L11" s="45" t="s">
        <v>34</v>
      </c>
      <c r="M11" s="47" t="s">
        <v>35</v>
      </c>
      <c r="N11" s="47" t="s">
        <v>36</v>
      </c>
      <c r="O11" s="47" t="s">
        <v>55</v>
      </c>
      <c r="P11" s="4"/>
      <c r="Q11" s="72" t="s">
        <v>93</v>
      </c>
    </row>
    <row r="12" spans="1:17" ht="29.1" customHeight="1" thickBot="1" x14ac:dyDescent="0.5">
      <c r="A12" s="11"/>
      <c r="B12" s="4"/>
      <c r="C12" s="48"/>
      <c r="D12" s="4"/>
      <c r="E12" s="45"/>
      <c r="F12" s="92"/>
      <c r="G12" s="45"/>
      <c r="H12" s="6"/>
      <c r="I12" s="6"/>
      <c r="J12" s="6"/>
      <c r="K12" s="6"/>
      <c r="L12" s="6"/>
      <c r="M12" s="6"/>
      <c r="N12" s="6"/>
      <c r="O12" s="6"/>
      <c r="P12" s="4"/>
      <c r="Q12" s="13"/>
    </row>
    <row r="13" spans="1:17" ht="40.5" customHeight="1" x14ac:dyDescent="0.45">
      <c r="A13" s="73" t="s">
        <v>80</v>
      </c>
      <c r="B13" s="74" t="s">
        <v>25</v>
      </c>
      <c r="C13" s="16">
        <f>SUM(C14:C14)</f>
        <v>185000</v>
      </c>
      <c r="D13" s="3"/>
      <c r="E13" s="3"/>
      <c r="F13" s="3"/>
      <c r="G13" s="3"/>
      <c r="H13" s="3"/>
      <c r="I13" s="3"/>
      <c r="J13" s="3"/>
      <c r="K13" s="3"/>
      <c r="L13" s="3"/>
      <c r="M13" s="3"/>
      <c r="N13" s="3"/>
      <c r="O13" s="3"/>
      <c r="P13" s="3"/>
      <c r="Q13" s="65"/>
    </row>
    <row r="14" spans="1:17" ht="215.2" customHeight="1" thickBot="1" x14ac:dyDescent="0.5">
      <c r="A14" s="21"/>
      <c r="B14" s="4" t="s">
        <v>81</v>
      </c>
      <c r="C14" s="5">
        <v>185000</v>
      </c>
      <c r="D14" s="4" t="s">
        <v>27</v>
      </c>
      <c r="E14" s="56">
        <v>2.2999999999999998</v>
      </c>
      <c r="F14" s="51">
        <v>50</v>
      </c>
      <c r="G14" s="45" t="s">
        <v>122</v>
      </c>
      <c r="H14" s="4">
        <v>1</v>
      </c>
      <c r="I14" s="4" t="s">
        <v>83</v>
      </c>
      <c r="J14" s="6" t="s">
        <v>99</v>
      </c>
      <c r="K14" s="45" t="s">
        <v>100</v>
      </c>
      <c r="L14" s="45" t="s">
        <v>101</v>
      </c>
      <c r="M14" s="47" t="s">
        <v>102</v>
      </c>
      <c r="N14" s="47" t="s">
        <v>36</v>
      </c>
      <c r="O14" s="47" t="s">
        <v>55</v>
      </c>
      <c r="P14" s="4" t="s">
        <v>123</v>
      </c>
      <c r="Q14" s="96" t="s">
        <v>98</v>
      </c>
    </row>
    <row r="15" spans="1:17" ht="37.450000000000003" customHeight="1" thickBot="1" x14ac:dyDescent="0.5">
      <c r="A15" s="11"/>
      <c r="B15" s="4"/>
      <c r="C15" s="5"/>
      <c r="D15" s="4"/>
      <c r="E15" s="52"/>
      <c r="F15" s="51"/>
      <c r="G15" s="45"/>
      <c r="H15" s="4"/>
      <c r="I15" s="6"/>
      <c r="J15" s="6"/>
      <c r="K15" s="6"/>
      <c r="L15" s="6"/>
      <c r="M15" s="6"/>
      <c r="N15" s="6"/>
      <c r="O15" s="6"/>
      <c r="P15" s="4"/>
      <c r="Q15" s="12"/>
    </row>
    <row r="16" spans="1:17" ht="40.5" customHeight="1" x14ac:dyDescent="0.45">
      <c r="A16" s="73" t="s">
        <v>88</v>
      </c>
      <c r="B16" s="74" t="s">
        <v>40</v>
      </c>
      <c r="C16" s="16">
        <f>SUM(C17:C17)</f>
        <v>500000</v>
      </c>
      <c r="D16" s="3"/>
      <c r="E16" s="3"/>
      <c r="F16" s="3"/>
      <c r="G16" s="3"/>
      <c r="H16" s="3"/>
      <c r="I16" s="3"/>
      <c r="J16" s="3"/>
      <c r="K16" s="3"/>
      <c r="L16" s="3"/>
      <c r="M16" s="3"/>
      <c r="N16" s="3"/>
      <c r="O16" s="3"/>
      <c r="P16" s="3"/>
      <c r="Q16" s="65"/>
    </row>
    <row r="17" spans="1:17" ht="335.1" customHeight="1" x14ac:dyDescent="0.45">
      <c r="A17" s="21"/>
      <c r="B17" s="4" t="s">
        <v>89</v>
      </c>
      <c r="C17" s="55">
        <v>500000</v>
      </c>
      <c r="D17" s="7" t="s">
        <v>62</v>
      </c>
      <c r="E17" s="4" t="s">
        <v>90</v>
      </c>
      <c r="F17" s="4">
        <v>10</v>
      </c>
      <c r="G17" s="4" t="s">
        <v>95</v>
      </c>
      <c r="H17" s="94" t="s">
        <v>75</v>
      </c>
      <c r="I17" s="4" t="s">
        <v>52</v>
      </c>
      <c r="J17" s="45" t="s">
        <v>53</v>
      </c>
      <c r="K17" s="45" t="s">
        <v>54</v>
      </c>
      <c r="L17" s="45" t="s">
        <v>34</v>
      </c>
      <c r="M17" s="47" t="s">
        <v>35</v>
      </c>
      <c r="N17" s="47" t="s">
        <v>36</v>
      </c>
      <c r="O17" s="47" t="s">
        <v>55</v>
      </c>
      <c r="P17" s="4" t="s">
        <v>96</v>
      </c>
      <c r="Q17" s="97" t="s">
        <v>97</v>
      </c>
    </row>
    <row r="18" spans="1:17" ht="22.5" customHeight="1" thickBot="1" x14ac:dyDescent="0.5">
      <c r="A18" s="11"/>
      <c r="B18" s="4"/>
      <c r="C18" s="5"/>
      <c r="D18" s="4"/>
      <c r="E18" s="4"/>
      <c r="F18" s="22"/>
      <c r="G18" s="4"/>
      <c r="H18" s="6"/>
      <c r="I18" s="6"/>
      <c r="J18" s="6"/>
      <c r="K18" s="6"/>
      <c r="L18" s="6"/>
      <c r="M18" s="6"/>
      <c r="N18" s="6"/>
      <c r="O18" s="6"/>
      <c r="P18" s="4"/>
      <c r="Q18" s="12"/>
    </row>
    <row r="19" spans="1:17" ht="33" customHeight="1" x14ac:dyDescent="0.45">
      <c r="A19" s="76" t="s">
        <v>39</v>
      </c>
      <c r="B19" s="74" t="s">
        <v>40</v>
      </c>
      <c r="C19" s="78">
        <f>SUM(C20:C22)</f>
        <v>590328.44999999995</v>
      </c>
      <c r="D19" s="77"/>
      <c r="E19" s="77"/>
      <c r="F19" s="77"/>
      <c r="G19" s="77"/>
      <c r="H19" s="79"/>
      <c r="I19" s="79"/>
      <c r="J19" s="79"/>
      <c r="K19" s="79"/>
      <c r="L19" s="79"/>
      <c r="M19" s="79"/>
      <c r="N19" s="79"/>
      <c r="O19" s="79"/>
      <c r="P19" s="77"/>
      <c r="Q19" s="80"/>
    </row>
    <row r="20" spans="1:17" ht="31.6" customHeight="1" x14ac:dyDescent="0.45">
      <c r="A20" s="4"/>
      <c r="B20" s="4" t="s">
        <v>41</v>
      </c>
      <c r="C20" s="5">
        <v>505503</v>
      </c>
      <c r="D20" s="4" t="s">
        <v>27</v>
      </c>
      <c r="E20" s="4"/>
      <c r="F20" s="4"/>
      <c r="G20" s="45" t="s">
        <v>94</v>
      </c>
      <c r="H20" s="4"/>
      <c r="I20" s="4"/>
      <c r="J20" s="4"/>
      <c r="K20" s="45"/>
      <c r="L20" s="4"/>
      <c r="M20" s="6"/>
      <c r="N20" s="6"/>
      <c r="O20" s="6"/>
      <c r="P20" s="4"/>
      <c r="Q20" s="6" t="s">
        <v>112</v>
      </c>
    </row>
    <row r="21" spans="1:17" ht="24.85" customHeight="1" x14ac:dyDescent="0.45">
      <c r="A21" s="4"/>
      <c r="B21" s="4" t="s">
        <v>43</v>
      </c>
      <c r="C21" s="5">
        <f>C20*0.15</f>
        <v>75825.45</v>
      </c>
      <c r="D21" s="4" t="s">
        <v>27</v>
      </c>
      <c r="E21" s="4"/>
      <c r="F21" s="4"/>
      <c r="G21" s="45"/>
      <c r="H21" s="6"/>
      <c r="I21" s="6"/>
      <c r="J21" s="6"/>
      <c r="K21" s="6"/>
      <c r="L21" s="6"/>
      <c r="M21" s="6"/>
      <c r="N21" s="6"/>
      <c r="O21" s="6"/>
      <c r="P21" s="4"/>
      <c r="Q21" s="64" t="s">
        <v>115</v>
      </c>
    </row>
    <row r="22" spans="1:17" s="57" customFormat="1" x14ac:dyDescent="0.45">
      <c r="A22" s="58"/>
      <c r="B22" s="58" t="s">
        <v>45</v>
      </c>
      <c r="C22" s="91">
        <v>9000</v>
      </c>
      <c r="D22" s="58" t="s">
        <v>27</v>
      </c>
      <c r="E22" s="58"/>
      <c r="F22" s="59"/>
      <c r="G22" s="60"/>
      <c r="H22" s="61"/>
      <c r="I22" s="61"/>
      <c r="J22" s="61"/>
      <c r="K22" s="61"/>
      <c r="L22" s="61"/>
      <c r="M22" s="61"/>
      <c r="N22" s="61"/>
      <c r="O22" s="61"/>
      <c r="P22" s="58"/>
      <c r="Q22" s="75" t="s">
        <v>112</v>
      </c>
    </row>
    <row r="23" spans="1:17" s="57" customFormat="1" ht="43.15" thickBot="1" x14ac:dyDescent="0.5">
      <c r="A23" s="58"/>
      <c r="B23" s="82" t="s">
        <v>46</v>
      </c>
      <c r="C23" s="83">
        <v>100000</v>
      </c>
      <c r="D23" s="58"/>
      <c r="E23" s="58"/>
      <c r="F23" s="59"/>
      <c r="G23" s="60"/>
      <c r="H23" s="61"/>
      <c r="I23" s="61"/>
      <c r="J23" s="61"/>
      <c r="K23" s="61"/>
      <c r="L23" s="61"/>
      <c r="M23" s="61"/>
      <c r="N23" s="61"/>
      <c r="O23" s="61"/>
      <c r="P23" s="58"/>
      <c r="Q23" s="75"/>
    </row>
    <row r="24" spans="1:17" ht="40.5" customHeight="1" thickBot="1" x14ac:dyDescent="0.5">
      <c r="A24" s="49" t="s">
        <v>47</v>
      </c>
      <c r="B24" s="50"/>
      <c r="C24" s="81">
        <f>C3+C13+C16+C19</f>
        <v>2339328.4500000002</v>
      </c>
      <c r="D24" s="31"/>
      <c r="E24" s="31"/>
      <c r="F24" s="31">
        <f>SUBTOTAL(109,F2:F23)</f>
        <v>340</v>
      </c>
      <c r="G24" s="31"/>
      <c r="H24" s="32"/>
      <c r="I24" s="32"/>
      <c r="J24" s="32"/>
      <c r="K24" s="32"/>
      <c r="L24" s="32"/>
      <c r="M24" s="32"/>
      <c r="N24" s="32"/>
      <c r="O24" s="32"/>
      <c r="P24" s="31"/>
      <c r="Q24" s="33"/>
    </row>
    <row r="25" spans="1:17" x14ac:dyDescent="0.45">
      <c r="A25" s="14"/>
      <c r="B25" s="8"/>
      <c r="C25" s="9"/>
      <c r="D25" s="8"/>
      <c r="E25" s="8"/>
      <c r="F25" s="8"/>
      <c r="G25" s="8"/>
      <c r="H25" s="10"/>
      <c r="I25" s="10"/>
      <c r="J25" s="10"/>
      <c r="K25" s="10"/>
      <c r="L25" s="10"/>
      <c r="M25" s="10"/>
      <c r="N25" s="10"/>
      <c r="O25" s="10"/>
      <c r="P25" s="8"/>
      <c r="Q25" s="15"/>
    </row>
    <row r="26" spans="1:17" x14ac:dyDescent="0.45">
      <c r="B26" s="84"/>
      <c r="C26" s="84">
        <f>C24-C19</f>
        <v>1749000.0000000002</v>
      </c>
      <c r="D26" s="85"/>
      <c r="E26" s="85"/>
    </row>
    <row r="27" spans="1:17" x14ac:dyDescent="0.45">
      <c r="B27" s="85"/>
      <c r="C27" s="84">
        <f>C3</f>
        <v>1064000</v>
      </c>
      <c r="D27" s="85">
        <f>C27*100/$C$26</f>
        <v>60.834762721555165</v>
      </c>
      <c r="E27" s="85"/>
    </row>
    <row r="28" spans="1:17" x14ac:dyDescent="0.45">
      <c r="B28" s="85"/>
      <c r="C28" s="84">
        <f>C13</f>
        <v>185000</v>
      </c>
      <c r="D28" s="85">
        <f>C28*100/$C$26</f>
        <v>10.577472841623784</v>
      </c>
      <c r="E28" s="85"/>
    </row>
    <row r="29" spans="1:17" x14ac:dyDescent="0.45">
      <c r="B29" s="85"/>
      <c r="C29" s="84">
        <f>C16</f>
        <v>500000</v>
      </c>
      <c r="D29" s="85">
        <f>C29*100/$C$26</f>
        <v>28.587764436821036</v>
      </c>
      <c r="E29" s="85"/>
    </row>
    <row r="30" spans="1:17" x14ac:dyDescent="0.45">
      <c r="B30" s="85"/>
      <c r="C30" s="84"/>
      <c r="D30" s="85"/>
      <c r="E30" s="85"/>
    </row>
    <row r="31" spans="1:17" x14ac:dyDescent="0.45">
      <c r="B31" s="85"/>
      <c r="C31" s="84"/>
      <c r="D31" s="85"/>
      <c r="E31" s="85"/>
    </row>
  </sheetData>
  <phoneticPr fontId="3" type="noConversion"/>
  <dataValidations count="3">
    <dataValidation type="list" allowBlank="1" showInputMessage="1" showErrorMessage="1" sqref="H20" xr:uid="{42294AA3-001D-4525-AC1F-B22702C4FC60}">
      <formula1>"1, 2, 3, 1,2, 1,3, 2,3, 1,2,3"</formula1>
    </dataValidation>
    <dataValidation type="list" allowBlank="1" showInputMessage="1" showErrorMessage="1" sqref="D4:D12 D20 D17:D18 D14:D15" xr:uid="{6B81843C-871A-4549-80BB-A7ED7042304A}">
      <formula1>"uus, jätkuv, lõppev"</formula1>
    </dataValidation>
    <dataValidation type="list" allowBlank="1" showInputMessage="1" showErrorMessage="1" sqref="G13 G16 G3 H4:H12 H14:H15 H17:H18" xr:uid="{9FB5D988-46B0-4D1F-B512-939ABA187EE8}">
      <formula1>"1,2,3,1 2,1 3, 2 3, 1 2 3"</formula1>
    </dataValidation>
  </dataValidations>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58A916347FA74591E08A4B5DC8B90D" ma:contentTypeVersion="23" ma:contentTypeDescription="Create a new document." ma:contentTypeScope="" ma:versionID="361f2b9dafc53a031e66b58d58193845">
  <xsd:schema xmlns:xsd="http://www.w3.org/2001/XMLSchema" xmlns:xs="http://www.w3.org/2001/XMLSchema" xmlns:p="http://schemas.microsoft.com/office/2006/metadata/properties" xmlns:ns2="9de64dea-daa3-4f70-9273-720aa1e4ae78" xmlns:ns3="6fa3b21f-e15c-4df5-b0b9-1a08dd84777d" targetNamespace="http://schemas.microsoft.com/office/2006/metadata/properties" ma:root="true" ma:fieldsID="6fea14e33aab10264ea52b9596764e3d" ns2:_="" ns3:_="">
    <xsd:import namespace="9de64dea-daa3-4f70-9273-720aa1e4ae78"/>
    <xsd:import namespace="6fa3b21f-e15c-4df5-b0b9-1a08dd84777d"/>
    <xsd:element name="properties">
      <xsd:complexType>
        <xsd:sequence>
          <xsd:element name="documentManagement">
            <xsd:complexType>
              <xsd:all>
                <xsd:element ref="ns2:MigrationWizId" minOccurs="0"/>
                <xsd:element ref="ns2:MigrationWizIdPermissions" minOccurs="0"/>
                <xsd:element ref="ns2:MigrationWizIdVersion" minOccurs="0"/>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e64dea-daa3-4f70-9273-720aa1e4ae78"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Version" ma:index="10" nillable="true" ma:displayName="MigrationWizIdVersion" ma:internalName="MigrationWizIdVersion">
      <xsd:simpleType>
        <xsd:restriction base="dms:Text"/>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d5e437df-4f94-43c5-a0b4-cf172a2ef4b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fa3b21f-e15c-4df5-b0b9-1a08dd84777d"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c86dedb6-e401-460d-95e8-0d0cc353e8dd}" ma:internalName="TaxCatchAll" ma:showField="CatchAllData" ma:web="6fa3b21f-e15c-4df5-b0b9-1a08dd8477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igrationWizIdPermissions xmlns="9de64dea-daa3-4f70-9273-720aa1e4ae78" xsi:nil="true"/>
    <TaxCatchAll xmlns="6fa3b21f-e15c-4df5-b0b9-1a08dd84777d" xsi:nil="true"/>
    <MigrationWizIdVersion xmlns="9de64dea-daa3-4f70-9273-720aa1e4ae78" xsi:nil="true"/>
    <MigrationWizId xmlns="9de64dea-daa3-4f70-9273-720aa1e4ae78" xsi:nil="true"/>
    <lcf76f155ced4ddcb4097134ff3c332f xmlns="9de64dea-daa3-4f70-9273-720aa1e4ae7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D9D302-43CD-4141-A375-90EA26897F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e64dea-daa3-4f70-9273-720aa1e4ae78"/>
    <ds:schemaRef ds:uri="6fa3b21f-e15c-4df5-b0b9-1a08dd8477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12D100-DC91-4601-BAC4-5DFEE371DD3C}">
  <ds:schemaRefs>
    <ds:schemaRef ds:uri="http://schemas.microsoft.com/office/2006/documentManagement/types"/>
    <ds:schemaRef ds:uri="http://www.w3.org/XML/1998/namespace"/>
    <ds:schemaRef ds:uri="http://schemas.openxmlformats.org/package/2006/metadata/core-properties"/>
    <ds:schemaRef ds:uri="http://purl.org/dc/dcmitype/"/>
    <ds:schemaRef ds:uri="9de64dea-daa3-4f70-9273-720aa1e4ae78"/>
    <ds:schemaRef ds:uri="http://schemas.microsoft.com/office/2006/metadata/properties"/>
    <ds:schemaRef ds:uri="http://schemas.microsoft.com/office/infopath/2007/PartnerControls"/>
    <ds:schemaRef ds:uri="6fa3b21f-e15c-4df5-b0b9-1a08dd84777d"/>
    <ds:schemaRef ds:uri="http://purl.org/dc/terms/"/>
    <ds:schemaRef ds:uri="http://purl.org/dc/elements/1.1/"/>
  </ds:schemaRefs>
</ds:datastoreItem>
</file>

<file path=customXml/itemProps3.xml><?xml version="1.0" encoding="utf-8"?>
<ds:datastoreItem xmlns:ds="http://schemas.openxmlformats.org/officeDocument/2006/customXml" ds:itemID="{6BD968A9-5334-4754-9CF5-45DCEF41750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Koondkava</vt:lpstr>
      <vt:lpstr>Startup Estonia 2023</vt:lpstr>
      <vt:lpstr>Startup Estonia 2024</vt:lpstr>
      <vt:lpstr>Startup Estonia 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Kaupo Sempelson</dc:creator>
  <cp:keywords/>
  <dc:description/>
  <cp:lastModifiedBy>Vaido Mikheim</cp:lastModifiedBy>
  <cp:revision/>
  <dcterms:created xsi:type="dcterms:W3CDTF">2023-01-05T13:55:45Z</dcterms:created>
  <dcterms:modified xsi:type="dcterms:W3CDTF">2025-04-15T13:56:45Z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4070b25-3e51-4c49-94ac-1c89225a19f8_Enabled">
    <vt:lpwstr>true</vt:lpwstr>
  </property>
  <property fmtid="{D5CDD505-2E9C-101B-9397-08002B2CF9AE}" pid="3" name="MSIP_Label_64070b25-3e51-4c49-94ac-1c89225a19f8_SetDate">
    <vt:lpwstr>2023-02-09T07:26:46Z</vt:lpwstr>
  </property>
  <property fmtid="{D5CDD505-2E9C-101B-9397-08002B2CF9AE}" pid="4" name="MSIP_Label_64070b25-3e51-4c49-94ac-1c89225a19f8_Method">
    <vt:lpwstr>Standard</vt:lpwstr>
  </property>
  <property fmtid="{D5CDD505-2E9C-101B-9397-08002B2CF9AE}" pid="5" name="MSIP_Label_64070b25-3e51-4c49-94ac-1c89225a19f8_Name">
    <vt:lpwstr>defa4170-0d19-0005-0004-bc88714345d2</vt:lpwstr>
  </property>
  <property fmtid="{D5CDD505-2E9C-101B-9397-08002B2CF9AE}" pid="6" name="MSIP_Label_64070b25-3e51-4c49-94ac-1c89225a19f8_SiteId">
    <vt:lpwstr>3c88e4d0-0f16-4fc9-9c9d-e75d2f2a6adc</vt:lpwstr>
  </property>
  <property fmtid="{D5CDD505-2E9C-101B-9397-08002B2CF9AE}" pid="7" name="MSIP_Label_64070b25-3e51-4c49-94ac-1c89225a19f8_ActionId">
    <vt:lpwstr>b0d9c23f-3e4a-4446-a1c6-8c79e5c764af</vt:lpwstr>
  </property>
  <property fmtid="{D5CDD505-2E9C-101B-9397-08002B2CF9AE}" pid="8" name="MSIP_Label_64070b25-3e51-4c49-94ac-1c89225a19f8_ContentBits">
    <vt:lpwstr>0</vt:lpwstr>
  </property>
  <property fmtid="{D5CDD505-2E9C-101B-9397-08002B2CF9AE}" pid="9" name="ContentTypeId">
    <vt:lpwstr>0x0101000758A916347FA74591E08A4B5DC8B90D</vt:lpwstr>
  </property>
  <property fmtid="{D5CDD505-2E9C-101B-9397-08002B2CF9AE}" pid="10" name="RespWorkerDMS">
    <vt:lpwstr/>
  </property>
  <property fmtid="{D5CDD505-2E9C-101B-9397-08002B2CF9AE}" pid="11" name="RespWorkerDMSAsText">
    <vt:lpwstr/>
  </property>
  <property fmtid="{D5CDD505-2E9C-101B-9397-08002B2CF9AE}" pid="12" name="MediaServiceImageTags">
    <vt:lpwstr/>
  </property>
  <property fmtid="{D5CDD505-2E9C-101B-9397-08002B2CF9AE}" pid="13" name="MSIP_Label_defa4170-0d19-0005-0004-bc88714345d2_Enabled">
    <vt:lpwstr>true</vt:lpwstr>
  </property>
  <property fmtid="{D5CDD505-2E9C-101B-9397-08002B2CF9AE}" pid="14" name="MSIP_Label_defa4170-0d19-0005-0004-bc88714345d2_SetDate">
    <vt:lpwstr>2025-02-05T07:20:32Z</vt:lpwstr>
  </property>
  <property fmtid="{D5CDD505-2E9C-101B-9397-08002B2CF9AE}" pid="15" name="MSIP_Label_defa4170-0d19-0005-0004-bc88714345d2_Method">
    <vt:lpwstr>Standard</vt:lpwstr>
  </property>
  <property fmtid="{D5CDD505-2E9C-101B-9397-08002B2CF9AE}" pid="16" name="MSIP_Label_defa4170-0d19-0005-0004-bc88714345d2_Name">
    <vt:lpwstr>defa4170-0d19-0005-0004-bc88714345d2</vt:lpwstr>
  </property>
  <property fmtid="{D5CDD505-2E9C-101B-9397-08002B2CF9AE}" pid="17" name="MSIP_Label_defa4170-0d19-0005-0004-bc88714345d2_SiteId">
    <vt:lpwstr>8fe098d2-428d-4bd4-9803-7195fe96f0e2</vt:lpwstr>
  </property>
  <property fmtid="{D5CDD505-2E9C-101B-9397-08002B2CF9AE}" pid="18" name="MSIP_Label_defa4170-0d19-0005-0004-bc88714345d2_ActionId">
    <vt:lpwstr>1e2fe40a-2fae-40da-ac86-547d2ae5550a</vt:lpwstr>
  </property>
  <property fmtid="{D5CDD505-2E9C-101B-9397-08002B2CF9AE}" pid="19" name="MSIP_Label_defa4170-0d19-0005-0004-bc88714345d2_ContentBits">
    <vt:lpwstr>0</vt:lpwstr>
  </property>
</Properties>
</file>